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quipes" sheetId="1" r:id="rId5"/>
    <sheet state="visible" name="Relais F1" sheetId="2" r:id="rId6"/>
    <sheet state="visible" name="Navette haies" sheetId="3" r:id="rId7"/>
    <sheet state="visible" name="Longueur" sheetId="4" r:id="rId8"/>
    <sheet state="visible" name="Vortex" sheetId="5" r:id="rId9"/>
    <sheet state="visible" name="Medecine ball" sheetId="6" r:id="rId10"/>
    <sheet state="visible" name="Résultats" sheetId="7" r:id="rId11"/>
  </sheets>
  <definedNames>
    <definedName hidden="1" localSheetId="6" name="_xlnm._FilterDatabase">'Résultats'!$A$2:$J$23</definedName>
  </definedNames>
  <calcPr/>
</workbook>
</file>

<file path=xl/sharedStrings.xml><?xml version="1.0" encoding="utf-8"?>
<sst xmlns="http://schemas.openxmlformats.org/spreadsheetml/2006/main" count="90" uniqueCount="68">
  <si>
    <t>EA</t>
  </si>
  <si>
    <t>EQUIPES / ATHLETES</t>
  </si>
  <si>
    <t>Effectif</t>
  </si>
  <si>
    <r>
      <rPr>
        <rFont val="Calibri"/>
        <b/>
        <color rgb="FFFFFFFF"/>
        <sz val="14.0"/>
      </rPr>
      <t xml:space="preserve">6
</t>
    </r>
    <r>
      <rPr>
        <rFont val="Calibri"/>
        <b val="0"/>
        <color rgb="FFFFFFFF"/>
        <sz val="12.0"/>
      </rPr>
      <t>(minimum)</t>
    </r>
  </si>
  <si>
    <r>
      <rPr>
        <rFont val="Calibri"/>
        <b/>
        <color rgb="FFFFFFFF"/>
        <sz val="14.0"/>
      </rPr>
      <t xml:space="preserve">12
</t>
    </r>
    <r>
      <rPr>
        <rFont val="Calibri"/>
        <b val="0"/>
        <color rgb="FFFFFFFF"/>
        <sz val="12.0"/>
      </rPr>
      <t>(maximum)</t>
    </r>
  </si>
  <si>
    <t>AAC</t>
  </si>
  <si>
    <t>x</t>
  </si>
  <si>
    <t>ACP</t>
  </si>
  <si>
    <t>Massilia</t>
  </si>
  <si>
    <t>OM 1</t>
  </si>
  <si>
    <t>OM 2</t>
  </si>
  <si>
    <t>OM 3</t>
  </si>
  <si>
    <t>OM 4</t>
  </si>
  <si>
    <t>SCO 1</t>
  </si>
  <si>
    <t>Tacite
Jonas</t>
  </si>
  <si>
    <t xml:space="preserve">Back
Louna
</t>
  </si>
  <si>
    <t xml:space="preserve">Angioni
Martin
</t>
  </si>
  <si>
    <t>Lebossé
Martin</t>
  </si>
  <si>
    <t>Pauly
Louise</t>
  </si>
  <si>
    <t>RECOUVREUX
Martin</t>
  </si>
  <si>
    <t>Tarrifou
Selma</t>
  </si>
  <si>
    <t>Ruffieux
Maxime</t>
  </si>
  <si>
    <t>M BAE
Camelia</t>
  </si>
  <si>
    <t>Forte
Leana</t>
  </si>
  <si>
    <t>SCO 2</t>
  </si>
  <si>
    <t>Charmensat Nègre
Octave</t>
  </si>
  <si>
    <t>Coll
Hugo</t>
  </si>
  <si>
    <t>Al Awabdh
Edgar</t>
  </si>
  <si>
    <t>Al Awabdh
Julia</t>
  </si>
  <si>
    <t>Paulhan
Antonin</t>
  </si>
  <si>
    <t>Marigliano
Basile</t>
  </si>
  <si>
    <t>Aidi
Tesnym</t>
  </si>
  <si>
    <t>Bacari
Ayyûb</t>
  </si>
  <si>
    <t>Rahila
Mohamed Yassine</t>
  </si>
  <si>
    <t>Damond
Tom</t>
  </si>
  <si>
    <t>SCO 3</t>
  </si>
  <si>
    <t>SCO 4</t>
  </si>
  <si>
    <t>Septèmes 1</t>
  </si>
  <si>
    <t>Septèmes 2</t>
  </si>
  <si>
    <t>SMUC 1</t>
  </si>
  <si>
    <t>SMUC 2</t>
  </si>
  <si>
    <t>SMUC 3</t>
  </si>
  <si>
    <t>UAVH 1</t>
  </si>
  <si>
    <t>UAVH 2</t>
  </si>
  <si>
    <t>USPEG 1</t>
  </si>
  <si>
    <t>USPEG 2</t>
  </si>
  <si>
    <t>RELAIS F1</t>
  </si>
  <si>
    <t>Score</t>
  </si>
  <si>
    <t>Temps de passage</t>
  </si>
  <si>
    <r>
      <rPr>
        <rFont val="Calibri"/>
        <b/>
        <color rgb="FF833C0B"/>
        <sz val="14.0"/>
        <u/>
      </rPr>
      <t>Cotation :</t>
    </r>
    <r>
      <rPr>
        <rFont val="Calibri"/>
        <color rgb="FF833C0B"/>
        <sz val="14.0"/>
      </rPr>
      <t xml:space="preserve"> noter </t>
    </r>
    <r>
      <rPr>
        <rFont val="Calibri"/>
        <b/>
        <color theme="5"/>
        <sz val="14.0"/>
      </rPr>
      <t>en secondes</t>
    </r>
    <r>
      <rPr>
        <rFont val="Calibri"/>
        <color rgb="FF833C0B"/>
        <sz val="14.0"/>
      </rPr>
      <t xml:space="preserve"> le temps de la course
</t>
    </r>
    <r>
      <rPr>
        <rFont val="Calibri"/>
        <color rgb="FF833C0B"/>
        <sz val="14.0"/>
        <u/>
      </rPr>
      <t xml:space="preserve">Exemple :
</t>
    </r>
    <r>
      <rPr>
        <rFont val="Calibri"/>
        <color rgb="FF833C0B"/>
        <sz val="14.0"/>
      </rPr>
      <t xml:space="preserve">3'45 = 3 x 60 + 45 = 225 sec 
</t>
    </r>
    <r>
      <rPr>
        <rFont val="Calibri"/>
        <b/>
        <color rgb="FF833C0B"/>
        <sz val="14.0"/>
      </rPr>
      <t>225 à noter dans la case</t>
    </r>
  </si>
  <si>
    <t>NAVETTE HAIES</t>
  </si>
  <si>
    <r>
      <rPr>
        <rFont val="Calibri"/>
        <b/>
        <color rgb="FF833C0B"/>
        <sz val="14.0"/>
        <u/>
      </rPr>
      <t>Cotation :</t>
    </r>
    <r>
      <rPr>
        <rFont val="Calibri"/>
        <color rgb="FF833C0B"/>
        <sz val="14.0"/>
      </rPr>
      <t xml:space="preserve"> noter </t>
    </r>
    <r>
      <rPr>
        <rFont val="Calibri"/>
        <b/>
        <color theme="5"/>
        <sz val="14.0"/>
      </rPr>
      <t>en secondes</t>
    </r>
    <r>
      <rPr>
        <rFont val="Calibri"/>
        <color rgb="FF833C0B"/>
        <sz val="14.0"/>
      </rPr>
      <t xml:space="preserve"> le temps de la course
</t>
    </r>
    <r>
      <rPr>
        <rFont val="Calibri"/>
        <color rgb="FF833C0B"/>
        <sz val="14.0"/>
        <u/>
      </rPr>
      <t xml:space="preserve">Exemple :
</t>
    </r>
    <r>
      <rPr>
        <rFont val="Calibri"/>
        <color rgb="FF833C0B"/>
        <sz val="14.0"/>
      </rPr>
      <t xml:space="preserve">3'45 = 3 x 60 + 45 = 225 sec 
</t>
    </r>
    <r>
      <rPr>
        <rFont val="Calibri"/>
        <b/>
        <color rgb="FF833C0B"/>
        <sz val="14.0"/>
      </rPr>
      <t>225 à noter dans la case</t>
    </r>
  </si>
  <si>
    <t>SAUT EN LONGUEUR</t>
  </si>
  <si>
    <r>
      <rPr>
        <rFont val="Calibri"/>
        <b/>
        <color rgb="FF833C0B"/>
        <sz val="14.0"/>
        <u/>
      </rPr>
      <t>Cotation :</t>
    </r>
    <r>
      <rPr>
        <rFont val="Calibri"/>
        <color rgb="FF833C0B"/>
        <sz val="14.0"/>
      </rPr>
      <t xml:space="preserve"> noter </t>
    </r>
    <r>
      <rPr>
        <rFont val="Calibri"/>
        <b/>
        <color theme="5"/>
        <sz val="14.0"/>
      </rPr>
      <t>en cm</t>
    </r>
    <r>
      <rPr>
        <rFont val="Calibri"/>
        <color rgb="FF833C0B"/>
        <sz val="14.0"/>
      </rPr>
      <t xml:space="preserve"> la distance sautée
</t>
    </r>
    <r>
      <rPr>
        <rFont val="Calibri"/>
        <color rgb="FF833C0B"/>
        <sz val="14.0"/>
        <u/>
      </rPr>
      <t xml:space="preserve">Exemple :
</t>
    </r>
    <r>
      <rPr>
        <rFont val="Calibri"/>
        <color rgb="FF833C0B"/>
        <sz val="14.0"/>
      </rPr>
      <t xml:space="preserve">2m70 = 270 cm
</t>
    </r>
    <r>
      <rPr>
        <rFont val="Calibri"/>
        <b/>
        <color rgb="FF833C0B"/>
        <sz val="14.0"/>
      </rPr>
      <t>270 à noter dans la case</t>
    </r>
  </si>
  <si>
    <t>LANCER DE VORTEX</t>
  </si>
  <si>
    <r>
      <rPr>
        <rFont val="Calibri"/>
        <b/>
        <color rgb="FF833C0B"/>
        <sz val="14.0"/>
        <u/>
      </rPr>
      <t>Cotation :</t>
    </r>
    <r>
      <rPr>
        <rFont val="Calibri"/>
        <color rgb="FF833C0B"/>
        <sz val="14.0"/>
      </rPr>
      <t xml:space="preserve"> noter </t>
    </r>
    <r>
      <rPr>
        <rFont val="Calibri"/>
        <b/>
        <color theme="5"/>
        <sz val="14.0"/>
      </rPr>
      <t>le chiffre</t>
    </r>
    <r>
      <rPr>
        <rFont val="Calibri"/>
        <color rgb="FF833C0B"/>
        <sz val="14.0"/>
      </rPr>
      <t xml:space="preserve"> de la zone atteinte
</t>
    </r>
    <r>
      <rPr>
        <rFont val="Calibri"/>
        <color rgb="FF833C0B"/>
        <sz val="14.0"/>
        <u/>
      </rPr>
      <t xml:space="preserve">Exemple :
</t>
    </r>
    <r>
      <rPr>
        <rFont val="Calibri"/>
        <color rgb="FF833C0B"/>
        <sz val="14.0"/>
      </rPr>
      <t xml:space="preserve">Zone 3 = 3
</t>
    </r>
    <r>
      <rPr>
        <rFont val="Calibri"/>
        <b/>
        <color rgb="FF833C0B"/>
        <sz val="14.0"/>
      </rPr>
      <t>3 à noter dans la case</t>
    </r>
  </si>
  <si>
    <t>LANCER DE MEDECINE BALL</t>
  </si>
  <si>
    <r>
      <rPr>
        <rFont val="Calibri"/>
        <b/>
        <color rgb="FF833C0B"/>
        <sz val="14.0"/>
        <u/>
      </rPr>
      <t>Cotation :</t>
    </r>
    <r>
      <rPr>
        <rFont val="Calibri"/>
        <color rgb="FF833C0B"/>
        <sz val="14.0"/>
      </rPr>
      <t xml:space="preserve"> noter </t>
    </r>
    <r>
      <rPr>
        <rFont val="Calibri"/>
        <b/>
        <color theme="5"/>
        <sz val="14.0"/>
      </rPr>
      <t>le chiffre</t>
    </r>
    <r>
      <rPr>
        <rFont val="Calibri"/>
        <color rgb="FF833C0B"/>
        <sz val="14.0"/>
      </rPr>
      <t xml:space="preserve"> de la zone atteinte
</t>
    </r>
    <r>
      <rPr>
        <rFont val="Calibri"/>
        <color rgb="FF833C0B"/>
        <sz val="14.0"/>
        <u/>
      </rPr>
      <t xml:space="preserve">Exemple :
</t>
    </r>
    <r>
      <rPr>
        <rFont val="Calibri"/>
        <color rgb="FF833C0B"/>
        <sz val="14.0"/>
      </rPr>
      <t xml:space="preserve">Zone 3 = 3
</t>
    </r>
    <r>
      <rPr>
        <rFont val="Calibri"/>
        <b/>
        <color rgb="FF833C0B"/>
        <sz val="14.0"/>
      </rPr>
      <t>3 à noter dans la case</t>
    </r>
  </si>
  <si>
    <t>RESULTATS</t>
  </si>
  <si>
    <t>N°</t>
  </si>
  <si>
    <t>Classement</t>
  </si>
  <si>
    <t>Total points</t>
  </si>
  <si>
    <t>Relais
F1</t>
  </si>
  <si>
    <t>Navette
haies</t>
  </si>
  <si>
    <t>Longueur</t>
  </si>
  <si>
    <t>Vortex</t>
  </si>
  <si>
    <t>Medecine
ball</t>
  </si>
  <si>
    <t>FIni 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</si>
</sst>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1">
    <font>
      <sz val="11.0"/>
      <color theme="1"/>
      <name val="Calibri"/>
      <scheme val="minor"/>
    </font>
    <font>
      <sz val="11.0"/>
      <color theme="1"/>
      <name val="Calibri"/>
    </font>
    <font>
      <b/>
      <sz val="48.0"/>
      <color rgb="FFFFFFFF"/>
      <name val="Calibri"/>
    </font>
    <font>
      <b/>
      <sz val="20.0"/>
      <color rgb="FFFFFFFF"/>
      <name val="Calibri"/>
    </font>
    <font/>
    <font>
      <b/>
      <sz val="14.0"/>
      <color rgb="FFFFFFFF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0.0"/>
      <color theme="1"/>
      <name val="Calibri"/>
    </font>
    <font>
      <b/>
      <sz val="48.0"/>
      <color theme="0"/>
      <name val="Calibri"/>
    </font>
    <font>
      <b/>
      <sz val="20.0"/>
      <color theme="0"/>
      <name val="Calibri"/>
    </font>
    <font>
      <b/>
      <sz val="18.0"/>
      <color rgb="FFFFFFFF"/>
      <name val="Calibri"/>
    </font>
    <font>
      <b/>
      <sz val="14.0"/>
      <color theme="0"/>
      <name val="Calibri"/>
    </font>
    <font>
      <sz val="14.0"/>
      <color rgb="FF833C0B"/>
      <name val="Calibri"/>
    </font>
    <font>
      <b/>
      <sz val="12.0"/>
      <color theme="0"/>
      <name val="Calibri"/>
    </font>
    <font>
      <sz val="11.0"/>
      <color theme="0"/>
      <name val="Calibri"/>
    </font>
    <font>
      <b/>
      <sz val="18.0"/>
      <color theme="0"/>
      <name val="Calibri"/>
    </font>
    <font>
      <b/>
      <sz val="28.0"/>
      <color theme="0"/>
      <name val="Calibri"/>
    </font>
    <font>
      <b/>
      <sz val="12.0"/>
      <color rgb="FFFFFFFF"/>
      <name val="Calibri"/>
    </font>
    <font>
      <b/>
      <sz val="14.0"/>
      <color theme="1"/>
      <name val="Calibri"/>
    </font>
    <font>
      <b/>
      <sz val="14.0"/>
      <color rgb="FF000000"/>
      <name val="Calibri"/>
    </font>
  </fonts>
  <fills count="3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2F5496"/>
        <bgColor rgb="FF2F5496"/>
      </patternFill>
    </fill>
    <fill>
      <patternFill patternType="solid">
        <fgColor rgb="FFFBE4D5"/>
        <bgColor rgb="FFFBE4D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rgb="FF265F92"/>
        <bgColor rgb="FF265F92"/>
      </patternFill>
    </fill>
    <fill>
      <patternFill patternType="solid">
        <fgColor rgb="FFBDD6EE"/>
        <bgColor rgb="FFBDD6EE"/>
      </patternFill>
    </fill>
    <fill>
      <patternFill patternType="solid">
        <fgColor rgb="FF7030A0"/>
        <bgColor rgb="FF7030A0"/>
      </patternFill>
    </fill>
    <fill>
      <patternFill patternType="solid">
        <fgColor rgb="FFB686DA"/>
        <bgColor rgb="FFB686DA"/>
      </patternFill>
    </fill>
    <fill>
      <patternFill patternType="solid">
        <fgColor rgb="FFE4D2FE"/>
        <bgColor rgb="FFE4D2FE"/>
      </patternFill>
    </fill>
    <fill>
      <patternFill patternType="solid">
        <fgColor rgb="FFA469D1"/>
        <bgColor rgb="FFA469D1"/>
      </patternFill>
    </fill>
    <fill>
      <patternFill patternType="solid">
        <fgColor rgb="FFD5B9FD"/>
        <bgColor rgb="FFD5B9FD"/>
      </patternFill>
    </fill>
    <fill>
      <patternFill patternType="solid">
        <fgColor rgb="FF385623"/>
        <bgColor rgb="FF385623"/>
      </patternFill>
    </fill>
    <fill>
      <patternFill patternType="solid">
        <fgColor rgb="FF548135"/>
        <bgColor rgb="FF548135"/>
      </patternFill>
    </fill>
    <fill>
      <patternFill patternType="solid">
        <fgColor rgb="FFE2EFD9"/>
        <bgColor rgb="FFE2EFD9"/>
      </patternFill>
    </fill>
    <fill>
      <patternFill patternType="solid">
        <fgColor rgb="FF456A2C"/>
        <bgColor rgb="FF456A2C"/>
      </patternFill>
    </fill>
    <fill>
      <patternFill patternType="solid">
        <fgColor rgb="FFC5E0B3"/>
        <bgColor rgb="FFC5E0B3"/>
      </patternFill>
    </fill>
    <fill>
      <patternFill patternType="solid">
        <fgColor rgb="FF7F6000"/>
        <bgColor rgb="FF7F6000"/>
      </patternFill>
    </fill>
    <fill>
      <patternFill patternType="solid">
        <fgColor rgb="FFBF9000"/>
        <bgColor rgb="FFBF9000"/>
      </patternFill>
    </fill>
    <fill>
      <patternFill patternType="solid">
        <fgColor rgb="FFFEF2CB"/>
        <bgColor rgb="FFFEF2CB"/>
      </patternFill>
    </fill>
    <fill>
      <patternFill patternType="solid">
        <fgColor rgb="FFA87C00"/>
        <bgColor rgb="FFA87C00"/>
      </patternFill>
    </fill>
    <fill>
      <patternFill patternType="solid">
        <fgColor rgb="FFFFE598"/>
        <bgColor rgb="FFFFE598"/>
      </patternFill>
    </fill>
    <fill>
      <patternFill patternType="solid">
        <fgColor rgb="FFA80000"/>
        <bgColor rgb="FFA80000"/>
      </patternFill>
    </fill>
    <fill>
      <patternFill patternType="solid">
        <fgColor rgb="FFFF4F4F"/>
        <bgColor rgb="FFFF4F4F"/>
      </patternFill>
    </fill>
    <fill>
      <patternFill patternType="solid">
        <fgColor rgb="FFFFE5E5"/>
        <bgColor rgb="FFFFE5E5"/>
      </patternFill>
    </fill>
    <fill>
      <patternFill patternType="solid">
        <fgColor rgb="FFE13737"/>
        <bgColor rgb="FFE13737"/>
      </patternFill>
    </fill>
    <fill>
      <patternFill patternType="solid">
        <fgColor rgb="FFF6D0CA"/>
        <bgColor rgb="FFF6D0CA"/>
      </patternFill>
    </fill>
    <fill>
      <patternFill patternType="solid">
        <fgColor rgb="FF757070"/>
        <bgColor rgb="FF757070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7F7F7F"/>
        <bgColor rgb="FF7F7F7F"/>
      </patternFill>
    </fill>
  </fills>
  <borders count="1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/>
    </xf>
    <xf borderId="3" fillId="2" fontId="3" numFmtId="0" xfId="0" applyAlignment="1" applyBorder="1" applyFont="1">
      <alignment horizontal="center" readingOrder="0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 readingOrder="0" vertical="center"/>
    </xf>
    <xf borderId="1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vertical="center"/>
    </xf>
    <xf borderId="1" fillId="3" fontId="6" numFmtId="4" xfId="0" applyAlignment="1" applyBorder="1" applyFill="1" applyFont="1" applyNumberFormat="1">
      <alignment horizontal="center" readingOrder="0" shrinkToFit="0" vertical="center" wrapText="1"/>
    </xf>
    <xf borderId="1" fillId="3" fontId="7" numFmtId="1" xfId="0" applyAlignment="1" applyBorder="1" applyFont="1" applyNumberFormat="1">
      <alignment horizontal="center" readingOrder="0" shrinkToFit="0" vertical="center" wrapText="1"/>
    </xf>
    <xf borderId="1" fillId="3" fontId="8" numFmtId="4" xfId="0" applyAlignment="1" applyBorder="1" applyFont="1" applyNumberFormat="1">
      <alignment horizontal="center" readingOrder="0" shrinkToFit="0" vertical="center" wrapText="1"/>
    </xf>
    <xf borderId="1" fillId="3" fontId="8" numFmtId="4" xfId="0" applyAlignment="1" applyBorder="1" applyFont="1" applyNumberFormat="1">
      <alignment horizontal="center" shrinkToFit="0" vertical="center" wrapText="1"/>
    </xf>
    <xf borderId="1" fillId="4" fontId="6" numFmtId="4" xfId="0" applyAlignment="1" applyBorder="1" applyFill="1" applyFont="1" applyNumberFormat="1">
      <alignment horizontal="center" readingOrder="0" shrinkToFit="0" vertical="center" wrapText="1"/>
    </xf>
    <xf borderId="1" fillId="4" fontId="7" numFmtId="1" xfId="0" applyAlignment="1" applyBorder="1" applyFont="1" applyNumberFormat="1">
      <alignment horizontal="center" readingOrder="0" shrinkToFit="0" vertical="center" wrapText="1"/>
    </xf>
    <xf borderId="1" fillId="4" fontId="8" numFmtId="4" xfId="0" applyAlignment="1" applyBorder="1" applyFont="1" applyNumberFormat="1">
      <alignment horizontal="center" readingOrder="0" shrinkToFit="0" vertical="center" wrapText="1"/>
    </xf>
    <xf borderId="1" fillId="4" fontId="8" numFmtId="4" xfId="0" applyAlignment="1" applyBorder="1" applyFont="1" applyNumberFormat="1">
      <alignment horizontal="center" shrinkToFit="0" vertical="center" wrapText="1"/>
    </xf>
    <xf borderId="1" fillId="3" fontId="6" numFmtId="4" xfId="0" applyAlignment="1" applyBorder="1" applyFont="1" applyNumberFormat="1">
      <alignment horizontal="center" shrinkToFit="0" vertical="center" wrapText="1"/>
    </xf>
    <xf borderId="1" fillId="3" fontId="7" numFmtId="1" xfId="0" applyAlignment="1" applyBorder="1" applyFont="1" applyNumberFormat="1">
      <alignment horizontal="center" shrinkToFit="0" vertical="center" wrapText="1"/>
    </xf>
    <xf borderId="1" fillId="4" fontId="6" numFmtId="4" xfId="0" applyAlignment="1" applyBorder="1" applyFont="1" applyNumberFormat="1">
      <alignment horizontal="center" shrinkToFit="0" vertical="center" wrapText="1"/>
    </xf>
    <xf borderId="1" fillId="4" fontId="7" numFmtId="1" xfId="0" applyAlignment="1" applyBorder="1" applyFont="1" applyNumberFormat="1">
      <alignment horizontal="center" shrinkToFit="0" vertical="center" wrapText="1"/>
    </xf>
    <xf borderId="2" fillId="5" fontId="9" numFmtId="0" xfId="0" applyAlignment="1" applyBorder="1" applyFill="1" applyFont="1">
      <alignment horizontal="center" vertical="center"/>
    </xf>
    <xf borderId="3" fillId="5" fontId="10" numFmtId="0" xfId="0" applyAlignment="1" applyBorder="1" applyFont="1">
      <alignment horizontal="center"/>
    </xf>
    <xf borderId="1" fillId="5" fontId="11" numFmtId="0" xfId="0" applyAlignment="1" applyBorder="1" applyFont="1">
      <alignment horizontal="center" readingOrder="0" vertical="center"/>
    </xf>
    <xf borderId="1" fillId="5" fontId="12" numFmtId="0" xfId="0" applyAlignment="1" applyBorder="1" applyFont="1">
      <alignment horizontal="center" vertical="center"/>
    </xf>
    <xf borderId="7" fillId="6" fontId="13" numFmtId="0" xfId="0" applyAlignment="1" applyBorder="1" applyFill="1" applyFont="1">
      <alignment horizontal="left" shrinkToFit="0" vertical="center" wrapText="1"/>
    </xf>
    <xf borderId="8" fillId="0" fontId="4" numFmtId="0" xfId="0" applyBorder="1" applyFont="1"/>
    <xf borderId="9" fillId="0" fontId="4" numFmtId="0" xfId="0" applyBorder="1" applyFont="1"/>
    <xf borderId="1" fillId="7" fontId="14" numFmtId="0" xfId="0" applyAlignment="1" applyBorder="1" applyFill="1" applyFont="1">
      <alignment horizontal="center" vertical="center"/>
    </xf>
    <xf borderId="1" fillId="5" fontId="15" numFmtId="2" xfId="0" applyAlignment="1" applyBorder="1" applyFont="1" applyNumberFormat="1">
      <alignment horizontal="center" vertical="center"/>
    </xf>
    <xf borderId="1" fillId="8" fontId="7" numFmtId="3" xfId="0" applyAlignment="1" applyBorder="1" applyFill="1" applyFont="1" applyNumberFormat="1">
      <alignment horizontal="center" readingOrder="0" vertical="center"/>
    </xf>
    <xf borderId="10" fillId="0" fontId="4" numFmtId="0" xfId="0" applyBorder="1" applyFont="1"/>
    <xf borderId="11" fillId="0" fontId="4" numFmtId="0" xfId="0" applyBorder="1" applyFont="1"/>
    <xf borderId="1" fillId="9" fontId="14" numFmtId="0" xfId="0" applyAlignment="1" applyBorder="1" applyFill="1" applyFont="1">
      <alignment horizontal="center" vertical="center"/>
    </xf>
    <xf borderId="1" fillId="10" fontId="7" numFmtId="3" xfId="0" applyAlignment="1" applyBorder="1" applyFill="1" applyFont="1" applyNumberFormat="1">
      <alignment horizontal="center" vertical="center"/>
    </xf>
    <xf borderId="1" fillId="8" fontId="7" numFmtId="3" xfId="0" applyAlignment="1" applyBorder="1" applyFont="1" applyNumberFormat="1">
      <alignment horizontal="center" vertical="center"/>
    </xf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2" fillId="11" fontId="9" numFmtId="0" xfId="0" applyAlignment="1" applyBorder="1" applyFill="1" applyFont="1">
      <alignment horizontal="center" vertical="center"/>
    </xf>
    <xf borderId="3" fillId="11" fontId="10" numFmtId="0" xfId="0" applyAlignment="1" applyBorder="1" applyFont="1">
      <alignment horizontal="center"/>
    </xf>
    <xf borderId="1" fillId="11" fontId="11" numFmtId="0" xfId="0" applyAlignment="1" applyBorder="1" applyFont="1">
      <alignment horizontal="center" readingOrder="0" vertical="center"/>
    </xf>
    <xf borderId="1" fillId="11" fontId="12" numFmtId="0" xfId="0" applyAlignment="1" applyBorder="1" applyFont="1">
      <alignment horizontal="center" vertical="center"/>
    </xf>
    <xf borderId="1" fillId="12" fontId="14" numFmtId="0" xfId="0" applyAlignment="1" applyBorder="1" applyFill="1" applyFont="1">
      <alignment horizontal="center" vertical="center"/>
    </xf>
    <xf borderId="1" fillId="11" fontId="15" numFmtId="2" xfId="0" applyAlignment="1" applyBorder="1" applyFont="1" applyNumberFormat="1">
      <alignment horizontal="center" vertical="center"/>
    </xf>
    <xf borderId="1" fillId="13" fontId="7" numFmtId="4" xfId="0" applyAlignment="1" applyBorder="1" applyFill="1" applyFont="1" applyNumberFormat="1">
      <alignment horizontal="center" vertical="center"/>
    </xf>
    <xf borderId="1" fillId="14" fontId="14" numFmtId="0" xfId="0" applyAlignment="1" applyBorder="1" applyFill="1" applyFont="1">
      <alignment horizontal="center" vertical="center"/>
    </xf>
    <xf borderId="1" fillId="15" fontId="7" numFmtId="4" xfId="0" applyAlignment="1" applyBorder="1" applyFill="1" applyFont="1" applyNumberFormat="1">
      <alignment horizontal="center" vertical="center"/>
    </xf>
    <xf borderId="1" fillId="13" fontId="7" numFmtId="4" xfId="0" applyAlignment="1" applyBorder="1" applyFont="1" applyNumberFormat="1">
      <alignment horizontal="center" readingOrder="0" vertical="center"/>
    </xf>
    <xf borderId="2" fillId="16" fontId="9" numFmtId="0" xfId="0" applyAlignment="1" applyBorder="1" applyFill="1" applyFont="1">
      <alignment horizontal="center" vertical="center"/>
    </xf>
    <xf borderId="3" fillId="16" fontId="10" numFmtId="0" xfId="0" applyAlignment="1" applyBorder="1" applyFont="1">
      <alignment horizontal="center"/>
    </xf>
    <xf borderId="1" fillId="16" fontId="11" numFmtId="0" xfId="0" applyAlignment="1" applyBorder="1" applyFont="1">
      <alignment horizontal="center" readingOrder="0" vertical="center"/>
    </xf>
    <xf borderId="1" fillId="16" fontId="12" numFmtId="0" xfId="0" applyAlignment="1" applyBorder="1" applyFont="1">
      <alignment horizontal="center" vertical="center"/>
    </xf>
    <xf borderId="1" fillId="17" fontId="14" numFmtId="0" xfId="0" applyAlignment="1" applyBorder="1" applyFill="1" applyFont="1">
      <alignment horizontal="center" vertical="center"/>
    </xf>
    <xf borderId="1" fillId="16" fontId="15" numFmtId="2" xfId="0" applyAlignment="1" applyBorder="1" applyFont="1" applyNumberFormat="1">
      <alignment horizontal="center" vertical="center"/>
    </xf>
    <xf borderId="1" fillId="18" fontId="7" numFmtId="3" xfId="0" applyAlignment="1" applyBorder="1" applyFill="1" applyFont="1" applyNumberFormat="1">
      <alignment horizontal="center" readingOrder="0" vertical="center"/>
    </xf>
    <xf borderId="1" fillId="18" fontId="7" numFmtId="3" xfId="0" applyAlignment="1" applyBorder="1" applyFont="1" applyNumberFormat="1">
      <alignment horizontal="center" vertical="center"/>
    </xf>
    <xf borderId="1" fillId="19" fontId="14" numFmtId="0" xfId="0" applyAlignment="1" applyBorder="1" applyFill="1" applyFont="1">
      <alignment horizontal="center" vertical="center"/>
    </xf>
    <xf borderId="1" fillId="20" fontId="7" numFmtId="3" xfId="0" applyAlignment="1" applyBorder="1" applyFill="1" applyFont="1" applyNumberFormat="1">
      <alignment horizontal="center" readingOrder="0" vertical="center"/>
    </xf>
    <xf borderId="1" fillId="20" fontId="7" numFmtId="3" xfId="0" applyAlignment="1" applyBorder="1" applyFont="1" applyNumberFormat="1">
      <alignment horizontal="center" vertical="center"/>
    </xf>
    <xf borderId="2" fillId="21" fontId="9" numFmtId="0" xfId="0" applyAlignment="1" applyBorder="1" applyFill="1" applyFont="1">
      <alignment horizontal="center" vertical="center"/>
    </xf>
    <xf borderId="3" fillId="21" fontId="10" numFmtId="0" xfId="0" applyAlignment="1" applyBorder="1" applyFont="1">
      <alignment horizontal="center"/>
    </xf>
    <xf borderId="1" fillId="21" fontId="11" numFmtId="0" xfId="0" applyAlignment="1" applyBorder="1" applyFont="1">
      <alignment horizontal="center" readingOrder="0" vertical="center"/>
    </xf>
    <xf borderId="1" fillId="21" fontId="12" numFmtId="0" xfId="0" applyAlignment="1" applyBorder="1" applyFont="1">
      <alignment horizontal="center" vertical="center"/>
    </xf>
    <xf borderId="1" fillId="22" fontId="14" numFmtId="0" xfId="0" applyAlignment="1" applyBorder="1" applyFill="1" applyFont="1">
      <alignment horizontal="center" vertical="center"/>
    </xf>
    <xf borderId="1" fillId="21" fontId="15" numFmtId="2" xfId="0" applyAlignment="1" applyBorder="1" applyFont="1" applyNumberFormat="1">
      <alignment horizontal="center" vertical="center"/>
    </xf>
    <xf borderId="1" fillId="23" fontId="7" numFmtId="3" xfId="0" applyAlignment="1" applyBorder="1" applyFill="1" applyFont="1" applyNumberFormat="1">
      <alignment horizontal="center" readingOrder="0" vertical="center"/>
    </xf>
    <xf borderId="1" fillId="23" fontId="7" numFmtId="3" xfId="0" applyAlignment="1" applyBorder="1" applyFont="1" applyNumberFormat="1">
      <alignment horizontal="center" vertical="center"/>
    </xf>
    <xf borderId="1" fillId="24" fontId="14" numFmtId="0" xfId="0" applyAlignment="1" applyBorder="1" applyFill="1" applyFont="1">
      <alignment horizontal="center" vertical="center"/>
    </xf>
    <xf borderId="1" fillId="25" fontId="7" numFmtId="3" xfId="0" applyAlignment="1" applyBorder="1" applyFill="1" applyFont="1" applyNumberFormat="1">
      <alignment horizontal="center" readingOrder="0" vertical="center"/>
    </xf>
    <xf borderId="1" fillId="25" fontId="7" numFmtId="3" xfId="0" applyAlignment="1" applyBorder="1" applyFont="1" applyNumberFormat="1">
      <alignment horizontal="center" vertical="center"/>
    </xf>
    <xf borderId="2" fillId="26" fontId="9" numFmtId="0" xfId="0" applyAlignment="1" applyBorder="1" applyFill="1" applyFont="1">
      <alignment horizontal="center" vertical="center"/>
    </xf>
    <xf borderId="3" fillId="26" fontId="10" numFmtId="0" xfId="0" applyAlignment="1" applyBorder="1" applyFont="1">
      <alignment horizontal="center"/>
    </xf>
    <xf borderId="1" fillId="26" fontId="11" numFmtId="0" xfId="0" applyAlignment="1" applyBorder="1" applyFont="1">
      <alignment horizontal="center" readingOrder="0" vertical="center"/>
    </xf>
    <xf borderId="1" fillId="26" fontId="12" numFmtId="0" xfId="0" applyAlignment="1" applyBorder="1" applyFont="1">
      <alignment horizontal="center" vertical="center"/>
    </xf>
    <xf borderId="1" fillId="27" fontId="14" numFmtId="0" xfId="0" applyAlignment="1" applyBorder="1" applyFill="1" applyFont="1">
      <alignment horizontal="center" vertical="center"/>
    </xf>
    <xf borderId="1" fillId="26" fontId="15" numFmtId="164" xfId="0" applyAlignment="1" applyBorder="1" applyFont="1" applyNumberFormat="1">
      <alignment horizontal="center" vertical="center"/>
    </xf>
    <xf borderId="1" fillId="28" fontId="7" numFmtId="3" xfId="0" applyAlignment="1" applyBorder="1" applyFill="1" applyFont="1" applyNumberFormat="1">
      <alignment horizontal="center" readingOrder="0" vertical="center"/>
    </xf>
    <xf borderId="1" fillId="28" fontId="7" numFmtId="3" xfId="0" applyAlignment="1" applyBorder="1" applyFont="1" applyNumberFormat="1">
      <alignment horizontal="center" vertical="center"/>
    </xf>
    <xf borderId="1" fillId="29" fontId="14" numFmtId="0" xfId="0" applyAlignment="1" applyBorder="1" applyFill="1" applyFont="1">
      <alignment horizontal="center" vertical="center"/>
    </xf>
    <xf borderId="1" fillId="30" fontId="7" numFmtId="3" xfId="0" applyAlignment="1" applyBorder="1" applyFill="1" applyFont="1" applyNumberFormat="1">
      <alignment horizontal="center" readingOrder="0" vertical="center"/>
    </xf>
    <xf borderId="1" fillId="30" fontId="7" numFmtId="3" xfId="0" applyAlignment="1" applyBorder="1" applyFont="1" applyNumberFormat="1">
      <alignment horizontal="center" vertical="center"/>
    </xf>
    <xf borderId="3" fillId="31" fontId="10" numFmtId="0" xfId="0" applyAlignment="1" applyBorder="1" applyFill="1" applyFont="1">
      <alignment horizontal="center"/>
    </xf>
    <xf borderId="4" fillId="31" fontId="10" numFmtId="9" xfId="0" applyAlignment="1" applyBorder="1" applyFont="1" applyNumberFormat="1">
      <alignment horizontal="center"/>
    </xf>
    <xf borderId="1" fillId="31" fontId="16" numFmtId="0" xfId="0" applyAlignment="1" applyBorder="1" applyFont="1">
      <alignment horizontal="center" vertical="center"/>
    </xf>
    <xf borderId="1" fillId="31" fontId="17" numFmtId="0" xfId="0" applyAlignment="1" applyBorder="1" applyFont="1">
      <alignment horizontal="center" vertical="center"/>
    </xf>
    <xf borderId="1" fillId="31" fontId="11" numFmtId="2" xfId="0" applyAlignment="1" applyBorder="1" applyFont="1" applyNumberFormat="1">
      <alignment horizontal="center" readingOrder="0" vertical="center"/>
    </xf>
    <xf borderId="1" fillId="31" fontId="14" numFmtId="0" xfId="0" applyAlignment="1" applyBorder="1" applyFont="1">
      <alignment horizontal="center" shrinkToFit="0" vertical="center" wrapText="1"/>
    </xf>
    <xf borderId="1" fillId="31" fontId="18" numFmtId="0" xfId="0" applyAlignment="1" applyBorder="1" applyFont="1">
      <alignment horizontal="center" readingOrder="0" shrinkToFit="0" vertical="center" wrapText="1"/>
    </xf>
    <xf borderId="1" fillId="31" fontId="14" numFmtId="0" xfId="0" applyAlignment="1" applyBorder="1" applyFont="1">
      <alignment horizontal="center" vertical="center"/>
    </xf>
    <xf borderId="1" fillId="32" fontId="1" numFmtId="0" xfId="0" applyAlignment="1" applyBorder="1" applyFill="1" applyFont="1">
      <alignment horizontal="center" vertical="center"/>
    </xf>
    <xf borderId="1" fillId="33" fontId="6" numFmtId="0" xfId="0" applyAlignment="1" applyBorder="1" applyFill="1" applyFont="1">
      <alignment horizontal="center" vertical="center"/>
    </xf>
    <xf borderId="1" fillId="33" fontId="19" numFmtId="0" xfId="0" applyAlignment="1" applyBorder="1" applyFont="1">
      <alignment horizontal="center" vertical="center"/>
    </xf>
    <xf borderId="1" fillId="34" fontId="20" numFmtId="2" xfId="0" applyAlignment="1" applyBorder="1" applyFill="1" applyFont="1" applyNumberFormat="1">
      <alignment horizontal="center" vertical="center"/>
    </xf>
    <xf borderId="1" fillId="32" fontId="7" numFmtId="2" xfId="0" applyAlignment="1" applyBorder="1" applyFont="1" applyNumberFormat="1">
      <alignment horizontal="center" vertical="center"/>
    </xf>
    <xf borderId="1" fillId="32" fontId="7" numFmtId="9" xfId="0" applyAlignment="1" applyBorder="1" applyFont="1" applyNumberFormat="1">
      <alignment horizontal="center" vertical="center"/>
    </xf>
  </cellXfs>
  <cellStyles count="1">
    <cellStyle xfId="0" name="Normal" builtinId="0"/>
  </cellStyles>
  <dxfs count="1">
    <dxf>
      <font>
        <b/>
        <strike/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11.43"/>
    <col customWidth="1" min="2" max="15" width="19.71"/>
  </cols>
  <sheetData>
    <row r="1" ht="24.75" customHeight="1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ht="31.5" customHeight="1">
      <c r="A2" s="1"/>
      <c r="B2" s="6"/>
      <c r="C2" s="7" t="s">
        <v>2</v>
      </c>
      <c r="D2" s="8">
        <v>1.0</v>
      </c>
      <c r="E2" s="8">
        <v>2.0</v>
      </c>
      <c r="F2" s="8">
        <v>3.0</v>
      </c>
      <c r="G2" s="8">
        <v>4.0</v>
      </c>
      <c r="H2" s="8">
        <v>5.0</v>
      </c>
      <c r="I2" s="9" t="s">
        <v>3</v>
      </c>
      <c r="J2" s="8">
        <v>7.0</v>
      </c>
      <c r="K2" s="8">
        <v>8.0</v>
      </c>
      <c r="L2" s="8">
        <v>9.0</v>
      </c>
      <c r="M2" s="8">
        <v>10.0</v>
      </c>
      <c r="N2" s="8">
        <v>11.0</v>
      </c>
      <c r="O2" s="9" t="s">
        <v>4</v>
      </c>
    </row>
    <row r="3" ht="24.0" customHeight="1">
      <c r="A3" s="10">
        <v>1.0</v>
      </c>
      <c r="B3" s="11" t="s">
        <v>5</v>
      </c>
      <c r="C3" s="12">
        <f t="shared" ref="C3:C23" si="1">IF(COUNTA(D3:O3)&gt;0,COUNTA(D3:O3),"")</f>
        <v>1</v>
      </c>
      <c r="D3" s="13" t="s">
        <v>6</v>
      </c>
      <c r="E3" s="13"/>
      <c r="F3" s="13"/>
      <c r="G3" s="13"/>
      <c r="H3" s="13"/>
      <c r="I3" s="13"/>
      <c r="J3" s="14"/>
      <c r="K3" s="14"/>
      <c r="L3" s="14"/>
      <c r="M3" s="14"/>
      <c r="N3" s="14"/>
      <c r="O3" s="14"/>
    </row>
    <row r="4" ht="24.0" customHeight="1">
      <c r="A4" s="10">
        <v>2.0</v>
      </c>
      <c r="B4" s="15" t="s">
        <v>7</v>
      </c>
      <c r="C4" s="16">
        <f t="shared" si="1"/>
        <v>1</v>
      </c>
      <c r="D4" s="17" t="s">
        <v>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ht="24.0" customHeight="1">
      <c r="A5" s="10">
        <v>3.0</v>
      </c>
      <c r="B5" s="19" t="s">
        <v>8</v>
      </c>
      <c r="C5" s="20">
        <f t="shared" si="1"/>
        <v>1</v>
      </c>
      <c r="D5" s="13" t="s">
        <v>6</v>
      </c>
      <c r="E5" s="14"/>
      <c r="F5" s="14"/>
      <c r="G5" s="13"/>
      <c r="H5" s="14"/>
      <c r="I5" s="14"/>
      <c r="J5" s="14"/>
      <c r="K5" s="14"/>
      <c r="L5" s="14"/>
      <c r="M5" s="14"/>
      <c r="N5" s="14"/>
      <c r="O5" s="14"/>
    </row>
    <row r="6" ht="24.0" customHeight="1">
      <c r="A6" s="10">
        <v>4.0</v>
      </c>
      <c r="B6" s="21" t="s">
        <v>9</v>
      </c>
      <c r="C6" s="22">
        <f t="shared" si="1"/>
        <v>1</v>
      </c>
      <c r="D6" s="17" t="s">
        <v>6</v>
      </c>
      <c r="E6" s="18"/>
      <c r="F6" s="18"/>
      <c r="G6" s="17"/>
      <c r="H6" s="18"/>
      <c r="I6" s="18"/>
      <c r="J6" s="18"/>
      <c r="K6" s="18"/>
      <c r="L6" s="18"/>
      <c r="M6" s="18"/>
      <c r="N6" s="18"/>
      <c r="O6" s="18"/>
    </row>
    <row r="7" ht="24.0" customHeight="1">
      <c r="A7" s="10">
        <v>5.0</v>
      </c>
      <c r="B7" s="19" t="s">
        <v>10</v>
      </c>
      <c r="C7" s="20">
        <f t="shared" si="1"/>
        <v>1</v>
      </c>
      <c r="D7" s="13" t="s">
        <v>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ht="24.0" customHeight="1">
      <c r="A8" s="10">
        <v>6.0</v>
      </c>
      <c r="B8" s="21" t="s">
        <v>11</v>
      </c>
      <c r="C8" s="22">
        <f t="shared" si="1"/>
        <v>1</v>
      </c>
      <c r="D8" s="17" t="s">
        <v>6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ht="24.0" customHeight="1">
      <c r="A9" s="10">
        <v>7.0</v>
      </c>
      <c r="B9" s="19" t="s">
        <v>12</v>
      </c>
      <c r="C9" s="20">
        <f t="shared" si="1"/>
        <v>1</v>
      </c>
      <c r="D9" s="13" t="s">
        <v>6</v>
      </c>
      <c r="E9" s="14"/>
      <c r="F9" s="13"/>
      <c r="G9" s="14"/>
      <c r="H9" s="14"/>
      <c r="I9" s="14"/>
      <c r="J9" s="14"/>
      <c r="K9" s="14"/>
      <c r="L9" s="14"/>
      <c r="M9" s="14"/>
      <c r="N9" s="14"/>
      <c r="O9" s="14"/>
    </row>
    <row r="10" ht="24.0" customHeight="1">
      <c r="A10" s="10">
        <v>8.0</v>
      </c>
      <c r="B10" s="21" t="s">
        <v>13</v>
      </c>
      <c r="C10" s="22">
        <f t="shared" si="1"/>
        <v>10</v>
      </c>
      <c r="D10" s="17" t="s">
        <v>14</v>
      </c>
      <c r="E10" s="17" t="s">
        <v>15</v>
      </c>
      <c r="F10" s="17" t="s">
        <v>16</v>
      </c>
      <c r="G10" s="17" t="s">
        <v>17</v>
      </c>
      <c r="H10" s="17" t="s">
        <v>18</v>
      </c>
      <c r="I10" s="17" t="s">
        <v>19</v>
      </c>
      <c r="J10" s="17" t="s">
        <v>20</v>
      </c>
      <c r="K10" s="17" t="s">
        <v>21</v>
      </c>
      <c r="L10" s="17" t="s">
        <v>22</v>
      </c>
      <c r="M10" s="17" t="s">
        <v>23</v>
      </c>
      <c r="N10" s="18"/>
      <c r="O10" s="18"/>
    </row>
    <row r="11" ht="24.0" customHeight="1">
      <c r="A11" s="10">
        <v>9.0</v>
      </c>
      <c r="B11" s="19" t="s">
        <v>24</v>
      </c>
      <c r="C11" s="20">
        <f t="shared" si="1"/>
        <v>10</v>
      </c>
      <c r="D11" s="13" t="s">
        <v>25</v>
      </c>
      <c r="E11" s="13" t="s">
        <v>26</v>
      </c>
      <c r="F11" s="13" t="s">
        <v>27</v>
      </c>
      <c r="G11" s="13" t="s">
        <v>28</v>
      </c>
      <c r="H11" s="13" t="s">
        <v>29</v>
      </c>
      <c r="I11" s="13" t="s">
        <v>30</v>
      </c>
      <c r="J11" s="13" t="s">
        <v>31</v>
      </c>
      <c r="K11" s="13" t="s">
        <v>32</v>
      </c>
      <c r="L11" s="13" t="s">
        <v>33</v>
      </c>
      <c r="M11" s="13" t="s">
        <v>34</v>
      </c>
      <c r="N11" s="14"/>
      <c r="O11" s="14"/>
    </row>
    <row r="12" ht="24.0" customHeight="1">
      <c r="A12" s="10">
        <v>10.0</v>
      </c>
      <c r="B12" s="15" t="s">
        <v>35</v>
      </c>
      <c r="C12" s="22">
        <f t="shared" si="1"/>
        <v>1</v>
      </c>
      <c r="D12" s="17" t="s">
        <v>6</v>
      </c>
      <c r="E12" s="17"/>
      <c r="F12" s="17"/>
      <c r="G12" s="17"/>
      <c r="H12" s="18"/>
      <c r="I12" s="18"/>
      <c r="J12" s="18"/>
      <c r="K12" s="18"/>
      <c r="L12" s="18"/>
      <c r="M12" s="18"/>
      <c r="N12" s="18"/>
      <c r="O12" s="18"/>
    </row>
    <row r="13" ht="24.0" customHeight="1">
      <c r="A13" s="10">
        <v>11.0</v>
      </c>
      <c r="B13" s="11" t="s">
        <v>36</v>
      </c>
      <c r="C13" s="20">
        <f t="shared" si="1"/>
        <v>1</v>
      </c>
      <c r="D13" s="13" t="s">
        <v>6</v>
      </c>
      <c r="E13" s="13"/>
      <c r="F13" s="13"/>
      <c r="G13" s="13"/>
      <c r="H13" s="14"/>
      <c r="I13" s="14"/>
      <c r="J13" s="14"/>
      <c r="K13" s="14"/>
      <c r="L13" s="14"/>
      <c r="M13" s="14"/>
      <c r="N13" s="14"/>
      <c r="O13" s="14"/>
    </row>
    <row r="14" ht="24.0" customHeight="1">
      <c r="A14" s="10">
        <v>12.0</v>
      </c>
      <c r="B14" s="21" t="s">
        <v>37</v>
      </c>
      <c r="C14" s="22">
        <f t="shared" si="1"/>
        <v>1</v>
      </c>
      <c r="D14" s="17" t="s">
        <v>6</v>
      </c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</row>
    <row r="15" ht="24.0" customHeight="1">
      <c r="A15" s="10">
        <v>13.0</v>
      </c>
      <c r="B15" s="19" t="s">
        <v>38</v>
      </c>
      <c r="C15" s="20">
        <f t="shared" si="1"/>
        <v>1</v>
      </c>
      <c r="D15" s="13" t="s">
        <v>6</v>
      </c>
      <c r="E15" s="13"/>
      <c r="F15" s="13"/>
      <c r="G15" s="13"/>
      <c r="H15" s="14"/>
      <c r="I15" s="14"/>
      <c r="J15" s="14"/>
      <c r="K15" s="14"/>
      <c r="L15" s="14"/>
      <c r="M15" s="14"/>
      <c r="N15" s="14"/>
      <c r="O15" s="14"/>
    </row>
    <row r="16" ht="24.0" customHeight="1">
      <c r="A16" s="10">
        <v>14.0</v>
      </c>
      <c r="B16" s="21" t="s">
        <v>39</v>
      </c>
      <c r="C16" s="22">
        <f t="shared" si="1"/>
        <v>1</v>
      </c>
      <c r="D16" s="17" t="s">
        <v>6</v>
      </c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</row>
    <row r="17" ht="24.0" customHeight="1">
      <c r="A17" s="10">
        <v>15.0</v>
      </c>
      <c r="B17" s="19" t="s">
        <v>40</v>
      </c>
      <c r="C17" s="20">
        <f t="shared" si="1"/>
        <v>1</v>
      </c>
      <c r="D17" s="13" t="s">
        <v>6</v>
      </c>
      <c r="E17" s="13"/>
      <c r="F17" s="13"/>
      <c r="G17" s="13"/>
      <c r="H17" s="14"/>
      <c r="I17" s="14"/>
      <c r="J17" s="14"/>
      <c r="K17" s="14"/>
      <c r="L17" s="14"/>
      <c r="M17" s="14"/>
      <c r="N17" s="14"/>
      <c r="O17" s="14"/>
    </row>
    <row r="18" ht="24.0" customHeight="1">
      <c r="A18" s="10">
        <v>16.0</v>
      </c>
      <c r="B18" s="21" t="s">
        <v>41</v>
      </c>
      <c r="C18" s="22">
        <f t="shared" si="1"/>
        <v>1</v>
      </c>
      <c r="D18" s="17" t="s">
        <v>6</v>
      </c>
      <c r="E18" s="17"/>
      <c r="F18" s="17"/>
      <c r="G18" s="17"/>
      <c r="H18" s="18"/>
      <c r="I18" s="18"/>
      <c r="J18" s="18"/>
      <c r="K18" s="18"/>
      <c r="L18" s="18"/>
      <c r="M18" s="18"/>
      <c r="N18" s="18"/>
      <c r="O18" s="18"/>
    </row>
    <row r="19" ht="24.0" customHeight="1">
      <c r="A19" s="10">
        <v>17.0</v>
      </c>
      <c r="B19" s="19" t="s">
        <v>42</v>
      </c>
      <c r="C19" s="20">
        <f t="shared" si="1"/>
        <v>1</v>
      </c>
      <c r="D19" s="13" t="s">
        <v>6</v>
      </c>
      <c r="E19" s="13"/>
      <c r="F19" s="13"/>
      <c r="G19" s="13"/>
      <c r="H19" s="14"/>
      <c r="I19" s="14"/>
      <c r="J19" s="14"/>
      <c r="K19" s="14"/>
      <c r="L19" s="14"/>
      <c r="M19" s="14"/>
      <c r="N19" s="14"/>
      <c r="O19" s="14"/>
    </row>
    <row r="20" ht="24.0" customHeight="1">
      <c r="A20" s="10">
        <v>18.0</v>
      </c>
      <c r="B20" s="21" t="s">
        <v>43</v>
      </c>
      <c r="C20" s="22">
        <f t="shared" si="1"/>
        <v>1</v>
      </c>
      <c r="D20" s="17" t="s">
        <v>6</v>
      </c>
      <c r="E20" s="17"/>
      <c r="F20" s="17"/>
      <c r="G20" s="17"/>
      <c r="H20" s="18"/>
      <c r="I20" s="18"/>
      <c r="J20" s="18"/>
      <c r="K20" s="18"/>
      <c r="L20" s="18"/>
      <c r="M20" s="18"/>
      <c r="N20" s="18"/>
      <c r="O20" s="18"/>
    </row>
    <row r="21" ht="24.0" customHeight="1">
      <c r="A21" s="10">
        <v>19.0</v>
      </c>
      <c r="B21" s="19" t="s">
        <v>44</v>
      </c>
      <c r="C21" s="12">
        <f t="shared" si="1"/>
        <v>1</v>
      </c>
      <c r="D21" s="13" t="s">
        <v>6</v>
      </c>
      <c r="E21" s="13"/>
      <c r="F21" s="13"/>
      <c r="G21" s="13"/>
      <c r="H21" s="14"/>
      <c r="I21" s="14"/>
      <c r="J21" s="14"/>
      <c r="K21" s="14"/>
      <c r="L21" s="14"/>
      <c r="M21" s="14"/>
      <c r="N21" s="14"/>
      <c r="O21" s="14"/>
    </row>
    <row r="22" ht="24.0" customHeight="1">
      <c r="A22" s="10">
        <v>20.0</v>
      </c>
      <c r="B22" s="15" t="s">
        <v>45</v>
      </c>
      <c r="C22" s="22">
        <f t="shared" si="1"/>
        <v>1</v>
      </c>
      <c r="D22" s="17" t="s">
        <v>6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ht="24.0" customHeight="1">
      <c r="A23" s="10">
        <v>21.0</v>
      </c>
      <c r="B23" s="19"/>
      <c r="C23" s="20" t="str">
        <f t="shared" si="1"/>
        <v/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</sheetData>
  <mergeCells count="2">
    <mergeCell ref="B1:B2"/>
    <mergeCell ref="C1:O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11.43"/>
    <col customWidth="1" min="2" max="3" width="19.71"/>
    <col customWidth="1" min="4" max="4" width="22.71"/>
    <col customWidth="1" min="5" max="8" width="11.43"/>
  </cols>
  <sheetData>
    <row r="1">
      <c r="A1" s="1"/>
      <c r="B1" s="23" t="str">
        <f>Equipes!B1</f>
        <v>EA</v>
      </c>
      <c r="C1" s="24" t="s">
        <v>46</v>
      </c>
      <c r="D1" s="5"/>
      <c r="E1" s="1"/>
      <c r="F1" s="1"/>
      <c r="G1" s="1"/>
      <c r="H1" s="1"/>
    </row>
    <row r="2" ht="31.5" customHeight="1">
      <c r="A2" s="1"/>
      <c r="B2" s="6"/>
      <c r="C2" s="25" t="s">
        <v>47</v>
      </c>
      <c r="D2" s="26" t="s">
        <v>48</v>
      </c>
      <c r="E2" s="1"/>
      <c r="F2" s="27" t="s">
        <v>49</v>
      </c>
      <c r="G2" s="28"/>
      <c r="H2" s="29"/>
    </row>
    <row r="3" ht="24.0" customHeight="1">
      <c r="A3" s="10">
        <f>Equipes!A3</f>
        <v>1</v>
      </c>
      <c r="B3" s="30" t="str">
        <f>TEXT(Equipes!B3,"")</f>
        <v>AAC</v>
      </c>
      <c r="C3" s="31">
        <f t="shared" ref="C3:C23" si="1">IFERROR(10000/D3,"")</f>
        <v>25.12562814</v>
      </c>
      <c r="D3" s="32">
        <f>6*60+38</f>
        <v>398</v>
      </c>
      <c r="E3" s="1"/>
      <c r="F3" s="33"/>
      <c r="H3" s="34"/>
    </row>
    <row r="4" ht="24.0" customHeight="1">
      <c r="A4" s="10">
        <f>Equipes!A4</f>
        <v>2</v>
      </c>
      <c r="B4" s="35" t="str">
        <f>TEXT(Equipes!B4,"")</f>
        <v>ACP</v>
      </c>
      <c r="C4" s="31">
        <f t="shared" si="1"/>
        <v>25.83979328</v>
      </c>
      <c r="D4" s="36">
        <f>6*60+27</f>
        <v>387</v>
      </c>
      <c r="E4" s="1"/>
      <c r="F4" s="33"/>
      <c r="H4" s="34"/>
    </row>
    <row r="5" ht="24.0" customHeight="1">
      <c r="A5" s="10">
        <f>Equipes!A5</f>
        <v>3</v>
      </c>
      <c r="B5" s="30" t="str">
        <f>TEXT(Equipes!B5,"")</f>
        <v>Massilia</v>
      </c>
      <c r="C5" s="31">
        <f t="shared" si="1"/>
        <v>27.100271</v>
      </c>
      <c r="D5" s="37">
        <f>6*60+9</f>
        <v>369</v>
      </c>
      <c r="E5" s="1"/>
      <c r="F5" s="33"/>
      <c r="H5" s="34"/>
    </row>
    <row r="6" ht="24.0" customHeight="1">
      <c r="A6" s="10">
        <f>Equipes!A6</f>
        <v>4</v>
      </c>
      <c r="B6" s="35" t="str">
        <f>TEXT(Equipes!B6,"")</f>
        <v>OM 1</v>
      </c>
      <c r="C6" s="31">
        <f t="shared" si="1"/>
        <v>26.04166667</v>
      </c>
      <c r="D6" s="36">
        <f>6*60+24</f>
        <v>384</v>
      </c>
      <c r="E6" s="1"/>
      <c r="F6" s="38"/>
      <c r="G6" s="39"/>
      <c r="H6" s="40"/>
    </row>
    <row r="7" ht="24.0" customHeight="1">
      <c r="A7" s="10">
        <f>Equipes!A7</f>
        <v>5</v>
      </c>
      <c r="B7" s="30" t="str">
        <f>TEXT(Equipes!B7,"")</f>
        <v>OM 2</v>
      </c>
      <c r="C7" s="31">
        <f t="shared" si="1"/>
        <v>25.25252525</v>
      </c>
      <c r="D7" s="37">
        <f>6*60+36</f>
        <v>396</v>
      </c>
      <c r="E7" s="1"/>
      <c r="F7" s="1"/>
      <c r="G7" s="1"/>
      <c r="H7" s="1"/>
    </row>
    <row r="8" ht="24.0" customHeight="1">
      <c r="A8" s="10">
        <f>Equipes!A8</f>
        <v>6</v>
      </c>
      <c r="B8" s="35" t="str">
        <f>TEXT(Equipes!B8,"")</f>
        <v>OM 3</v>
      </c>
      <c r="C8" s="31">
        <f t="shared" si="1"/>
        <v>25.83979328</v>
      </c>
      <c r="D8" s="36">
        <f>6*60+27</f>
        <v>387</v>
      </c>
      <c r="E8" s="1"/>
      <c r="F8" s="1"/>
      <c r="G8" s="1"/>
      <c r="H8" s="1"/>
    </row>
    <row r="9" ht="24.0" customHeight="1">
      <c r="A9" s="10">
        <f>Equipes!A9</f>
        <v>7</v>
      </c>
      <c r="B9" s="30" t="str">
        <f>TEXT(Equipes!B9,"")</f>
        <v>OM 4</v>
      </c>
      <c r="C9" s="31">
        <f t="shared" si="1"/>
        <v>23.14814815</v>
      </c>
      <c r="D9" s="37">
        <f>7*60+12</f>
        <v>432</v>
      </c>
      <c r="E9" s="1"/>
      <c r="F9" s="1"/>
      <c r="G9" s="1"/>
      <c r="H9" s="1"/>
    </row>
    <row r="10" ht="24.0" customHeight="1">
      <c r="A10" s="10">
        <f>Equipes!A10</f>
        <v>8</v>
      </c>
      <c r="B10" s="35" t="str">
        <f>TEXT(Equipes!B10,"")</f>
        <v>SCO 1</v>
      </c>
      <c r="C10" s="31">
        <f t="shared" si="1"/>
        <v>26.31578947</v>
      </c>
      <c r="D10" s="36">
        <f>6*60+20</f>
        <v>380</v>
      </c>
      <c r="E10" s="1"/>
      <c r="F10" s="1"/>
      <c r="G10" s="1"/>
      <c r="H10" s="1"/>
    </row>
    <row r="11" ht="24.0" customHeight="1">
      <c r="A11" s="10">
        <f>Equipes!A11</f>
        <v>9</v>
      </c>
      <c r="B11" s="30" t="str">
        <f>TEXT(Equipes!B11,"")</f>
        <v>SCO 2</v>
      </c>
      <c r="C11" s="31">
        <f t="shared" si="1"/>
        <v>25.38071066</v>
      </c>
      <c r="D11" s="37">
        <f>6*60+34</f>
        <v>394</v>
      </c>
      <c r="E11" s="1"/>
      <c r="F11" s="1"/>
      <c r="G11" s="1"/>
      <c r="H11" s="1"/>
    </row>
    <row r="12" ht="24.0" customHeight="1">
      <c r="A12" s="10">
        <f>Equipes!A12</f>
        <v>10</v>
      </c>
      <c r="B12" s="35" t="str">
        <f>TEXT(Equipes!B12,"")</f>
        <v>SCO 3</v>
      </c>
      <c r="C12" s="31">
        <f t="shared" si="1"/>
        <v>23.64066194</v>
      </c>
      <c r="D12" s="36">
        <f>7*60+3</f>
        <v>423</v>
      </c>
      <c r="E12" s="1"/>
      <c r="F12" s="1"/>
      <c r="G12" s="1"/>
      <c r="H12" s="1"/>
    </row>
    <row r="13" ht="24.0" customHeight="1">
      <c r="A13" s="10">
        <f>Equipes!A13</f>
        <v>11</v>
      </c>
      <c r="B13" s="30" t="str">
        <f>TEXT(Equipes!B13,"")</f>
        <v>SCO 4</v>
      </c>
      <c r="C13" s="31">
        <f t="shared" si="1"/>
        <v>26.59574468</v>
      </c>
      <c r="D13" s="37">
        <f>6*60+16</f>
        <v>376</v>
      </c>
      <c r="E13" s="1"/>
      <c r="F13" s="1"/>
      <c r="G13" s="1"/>
      <c r="H13" s="1"/>
    </row>
    <row r="14" ht="24.0" customHeight="1">
      <c r="A14" s="10">
        <f>Equipes!A14</f>
        <v>12</v>
      </c>
      <c r="B14" s="35" t="str">
        <f>TEXT(Equipes!B14,"")</f>
        <v>Septèmes 1</v>
      </c>
      <c r="C14" s="31">
        <f t="shared" si="1"/>
        <v>25.57544757</v>
      </c>
      <c r="D14" s="36">
        <f>6*60+31</f>
        <v>391</v>
      </c>
      <c r="E14" s="1"/>
      <c r="F14" s="1"/>
      <c r="G14" s="1"/>
      <c r="H14" s="1"/>
    </row>
    <row r="15" ht="24.0" customHeight="1">
      <c r="A15" s="10">
        <f>Equipes!A15</f>
        <v>13</v>
      </c>
      <c r="B15" s="30" t="str">
        <f>TEXT(Equipes!B15,"")</f>
        <v>Septèmes 2</v>
      </c>
      <c r="C15" s="31">
        <f t="shared" si="1"/>
        <v>27.62430939</v>
      </c>
      <c r="D15" s="37">
        <f>6*60+2</f>
        <v>362</v>
      </c>
      <c r="E15" s="1"/>
      <c r="F15" s="1"/>
      <c r="G15" s="1"/>
      <c r="H15" s="1"/>
    </row>
    <row r="16" ht="24.0" customHeight="1">
      <c r="A16" s="10">
        <f>Equipes!A16</f>
        <v>14</v>
      </c>
      <c r="B16" s="35" t="str">
        <f>TEXT(Equipes!B16,"")</f>
        <v>SMUC 1</v>
      </c>
      <c r="C16" s="31">
        <f t="shared" si="1"/>
        <v>28.8184438</v>
      </c>
      <c r="D16" s="36">
        <f>5*60+47</f>
        <v>347</v>
      </c>
      <c r="E16" s="1"/>
      <c r="F16" s="1"/>
      <c r="G16" s="1"/>
      <c r="H16" s="1"/>
    </row>
    <row r="17" ht="24.0" customHeight="1">
      <c r="A17" s="10">
        <f>Equipes!A17</f>
        <v>15</v>
      </c>
      <c r="B17" s="30" t="str">
        <f>TEXT(Equipes!B17,"")</f>
        <v>SMUC 2</v>
      </c>
      <c r="C17" s="31">
        <f t="shared" si="1"/>
        <v>25.3164557</v>
      </c>
      <c r="D17" s="37">
        <f>6*60+35</f>
        <v>395</v>
      </c>
      <c r="E17" s="1"/>
      <c r="F17" s="1"/>
      <c r="G17" s="1"/>
      <c r="H17" s="1"/>
    </row>
    <row r="18" ht="24.0" customHeight="1">
      <c r="A18" s="10">
        <f>Equipes!A18</f>
        <v>16</v>
      </c>
      <c r="B18" s="35" t="str">
        <f>TEXT(Equipes!B18,"")</f>
        <v>SMUC 3</v>
      </c>
      <c r="C18" s="31">
        <f t="shared" si="1"/>
        <v>22.67573696</v>
      </c>
      <c r="D18" s="36">
        <f>7*60+21</f>
        <v>441</v>
      </c>
      <c r="E18" s="1"/>
      <c r="F18" s="1"/>
      <c r="G18" s="1"/>
      <c r="H18" s="1"/>
    </row>
    <row r="19" ht="24.0" customHeight="1">
      <c r="A19" s="10">
        <f>Equipes!A19</f>
        <v>17</v>
      </c>
      <c r="B19" s="30" t="str">
        <f>TEXT(Equipes!B19,"")</f>
        <v>UAVH 1</v>
      </c>
      <c r="C19" s="31">
        <f t="shared" si="1"/>
        <v>24.75247525</v>
      </c>
      <c r="D19" s="37">
        <f>6*60+44</f>
        <v>404</v>
      </c>
      <c r="E19" s="1"/>
      <c r="F19" s="1"/>
      <c r="G19" s="1"/>
      <c r="H19" s="1"/>
    </row>
    <row r="20" ht="24.0" customHeight="1">
      <c r="A20" s="10">
        <f>Equipes!A20</f>
        <v>18</v>
      </c>
      <c r="B20" s="35" t="str">
        <f>TEXT(Equipes!B20,"")</f>
        <v>UAVH 2</v>
      </c>
      <c r="C20" s="31">
        <f t="shared" si="1"/>
        <v>25.38071066</v>
      </c>
      <c r="D20" s="36">
        <f>6*60+34</f>
        <v>394</v>
      </c>
      <c r="E20" s="1"/>
      <c r="F20" s="1"/>
      <c r="G20" s="1"/>
      <c r="H20" s="1"/>
    </row>
    <row r="21" ht="24.0" customHeight="1">
      <c r="A21" s="10">
        <f>Equipes!A21</f>
        <v>19</v>
      </c>
      <c r="B21" s="30" t="str">
        <f>TEXT(Equipes!B21,"")</f>
        <v>USPEG 1</v>
      </c>
      <c r="C21" s="31">
        <f t="shared" si="1"/>
        <v>24.81389578</v>
      </c>
      <c r="D21" s="37">
        <f>6*60+43</f>
        <v>403</v>
      </c>
      <c r="E21" s="1"/>
      <c r="F21" s="1"/>
      <c r="G21" s="1"/>
      <c r="H21" s="1"/>
    </row>
    <row r="22" ht="24.0" customHeight="1">
      <c r="A22" s="10">
        <f>Equipes!A22</f>
        <v>20</v>
      </c>
      <c r="B22" s="35" t="str">
        <f>TEXT(Equipes!B22,"")</f>
        <v>USPEG 2</v>
      </c>
      <c r="C22" s="31">
        <f t="shared" si="1"/>
        <v>25.51020408</v>
      </c>
      <c r="D22" s="36">
        <f>6*60+32</f>
        <v>392</v>
      </c>
      <c r="E22" s="1"/>
      <c r="F22" s="1"/>
      <c r="G22" s="1"/>
      <c r="H22" s="1"/>
    </row>
    <row r="23" ht="24.0" customHeight="1">
      <c r="A23" s="10">
        <f>Equipes!A23</f>
        <v>21</v>
      </c>
      <c r="B23" s="30" t="str">
        <f>TEXT(Equipes!B23,"")</f>
        <v/>
      </c>
      <c r="C23" s="31" t="str">
        <f t="shared" si="1"/>
        <v/>
      </c>
      <c r="D23" s="37"/>
      <c r="E23" s="1"/>
      <c r="F23" s="1"/>
      <c r="G23" s="1"/>
      <c r="H23" s="1"/>
    </row>
  </sheetData>
  <mergeCells count="3">
    <mergeCell ref="B1:B2"/>
    <mergeCell ref="C1:D1"/>
    <mergeCell ref="F2:H6"/>
  </mergeCells>
  <conditionalFormatting sqref="D3:D23">
    <cfRule type="expression" dxfId="0" priority="1">
      <formula>AND(D3&lt;&gt;"",NOT(ISNUMBER(D3)))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11.43"/>
    <col customWidth="1" min="2" max="3" width="19.71"/>
    <col customWidth="1" min="4" max="4" width="22.71"/>
    <col customWidth="1" min="5" max="8" width="11.43"/>
  </cols>
  <sheetData>
    <row r="1">
      <c r="A1" s="1"/>
      <c r="B1" s="41" t="str">
        <f>Equipes!B1</f>
        <v>EA</v>
      </c>
      <c r="C1" s="42" t="s">
        <v>50</v>
      </c>
      <c r="D1" s="5"/>
      <c r="E1" s="1"/>
      <c r="F1" s="1"/>
      <c r="G1" s="1"/>
      <c r="H1" s="1"/>
    </row>
    <row r="2" ht="31.5" customHeight="1">
      <c r="A2" s="1"/>
      <c r="B2" s="6"/>
      <c r="C2" s="43" t="s">
        <v>47</v>
      </c>
      <c r="D2" s="44" t="s">
        <v>48</v>
      </c>
      <c r="E2" s="1"/>
      <c r="F2" s="27" t="s">
        <v>51</v>
      </c>
      <c r="G2" s="28"/>
      <c r="H2" s="29"/>
    </row>
    <row r="3" ht="24.0" customHeight="1">
      <c r="A3" s="10">
        <f>Equipes!A3</f>
        <v>1</v>
      </c>
      <c r="B3" s="45" t="str">
        <f>TEXT(Equipes!B3,"")</f>
        <v>AAC</v>
      </c>
      <c r="C3" s="46">
        <f t="shared" ref="C3:C23" si="1">IFERROR(4000/D3,"")</f>
        <v>26.84563758</v>
      </c>
      <c r="D3" s="47">
        <f>2*60+29</f>
        <v>149</v>
      </c>
      <c r="E3" s="1"/>
      <c r="F3" s="33"/>
      <c r="H3" s="34"/>
    </row>
    <row r="4" ht="24.0" customHeight="1">
      <c r="A4" s="10">
        <f>Equipes!A4</f>
        <v>2</v>
      </c>
      <c r="B4" s="48" t="str">
        <f>TEXT(Equipes!B4,"")</f>
        <v>ACP</v>
      </c>
      <c r="C4" s="46">
        <f t="shared" si="1"/>
        <v>25.80645161</v>
      </c>
      <c r="D4" s="49">
        <f>2*60+35</f>
        <v>155</v>
      </c>
      <c r="E4" s="1"/>
      <c r="F4" s="33"/>
      <c r="H4" s="34"/>
    </row>
    <row r="5" ht="24.0" customHeight="1">
      <c r="A5" s="10">
        <f>Equipes!A5</f>
        <v>3</v>
      </c>
      <c r="B5" s="45" t="str">
        <f>TEXT(Equipes!B5,"")</f>
        <v>Massilia</v>
      </c>
      <c r="C5" s="46">
        <f t="shared" si="1"/>
        <v>24.5398773</v>
      </c>
      <c r="D5" s="47">
        <f>2*60+43</f>
        <v>163</v>
      </c>
      <c r="E5" s="1"/>
      <c r="F5" s="33"/>
      <c r="H5" s="34"/>
    </row>
    <row r="6" ht="24.0" customHeight="1">
      <c r="A6" s="10">
        <f>Equipes!A6</f>
        <v>4</v>
      </c>
      <c r="B6" s="48" t="str">
        <f>TEXT(Equipes!B6,"")</f>
        <v>OM 1</v>
      </c>
      <c r="C6" s="46">
        <f t="shared" si="1"/>
        <v>28.16901408</v>
      </c>
      <c r="D6" s="49">
        <f>2*60+22</f>
        <v>142</v>
      </c>
      <c r="E6" s="1"/>
      <c r="F6" s="38"/>
      <c r="G6" s="39"/>
      <c r="H6" s="40"/>
    </row>
    <row r="7" ht="24.0" customHeight="1">
      <c r="A7" s="10">
        <f>Equipes!A7</f>
        <v>5</v>
      </c>
      <c r="B7" s="45" t="str">
        <f>TEXT(Equipes!B7,"")</f>
        <v>OM 2</v>
      </c>
      <c r="C7" s="46">
        <f t="shared" si="1"/>
        <v>26.84563758</v>
      </c>
      <c r="D7" s="50">
        <f>2*60+29</f>
        <v>149</v>
      </c>
      <c r="E7" s="1"/>
      <c r="F7" s="1"/>
      <c r="G7" s="1"/>
      <c r="H7" s="1"/>
    </row>
    <row r="8" ht="24.0" customHeight="1">
      <c r="A8" s="10">
        <f>Equipes!A8</f>
        <v>6</v>
      </c>
      <c r="B8" s="48" t="str">
        <f>TEXT(Equipes!B8,"")</f>
        <v>OM 3</v>
      </c>
      <c r="C8" s="46">
        <f t="shared" si="1"/>
        <v>27.02702703</v>
      </c>
      <c r="D8" s="49">
        <f>2*60+28</f>
        <v>148</v>
      </c>
      <c r="E8" s="1"/>
      <c r="F8" s="1"/>
      <c r="G8" s="1"/>
      <c r="H8" s="1"/>
    </row>
    <row r="9" ht="24.0" customHeight="1">
      <c r="A9" s="10">
        <f>Equipes!A9</f>
        <v>7</v>
      </c>
      <c r="B9" s="45" t="str">
        <f>TEXT(Equipes!B9,"")</f>
        <v>OM 4</v>
      </c>
      <c r="C9" s="46">
        <f t="shared" si="1"/>
        <v>26.14379085</v>
      </c>
      <c r="D9" s="47">
        <f>2*60+33</f>
        <v>153</v>
      </c>
      <c r="E9" s="1"/>
      <c r="F9" s="1"/>
      <c r="G9" s="1"/>
      <c r="H9" s="1"/>
    </row>
    <row r="10" ht="24.0" customHeight="1">
      <c r="A10" s="10">
        <f>Equipes!A10</f>
        <v>8</v>
      </c>
      <c r="B10" s="48" t="str">
        <f>TEXT(Equipes!B10,"")</f>
        <v>SCO 1</v>
      </c>
      <c r="C10" s="46">
        <f t="shared" si="1"/>
        <v>27.77777778</v>
      </c>
      <c r="D10" s="49">
        <f>2*60+24</f>
        <v>144</v>
      </c>
      <c r="E10" s="1"/>
      <c r="F10" s="1"/>
      <c r="G10" s="1"/>
      <c r="H10" s="1"/>
    </row>
    <row r="11" ht="24.0" customHeight="1">
      <c r="A11" s="10">
        <f>Equipes!A11</f>
        <v>9</v>
      </c>
      <c r="B11" s="45" t="str">
        <f>TEXT(Equipes!B11,"")</f>
        <v>SCO 2</v>
      </c>
      <c r="C11" s="46">
        <f t="shared" si="1"/>
        <v>26.14379085</v>
      </c>
      <c r="D11" s="47">
        <f>2*60+33</f>
        <v>153</v>
      </c>
      <c r="E11" s="1"/>
      <c r="F11" s="1"/>
      <c r="G11" s="1"/>
      <c r="H11" s="1"/>
    </row>
    <row r="12" ht="24.0" customHeight="1">
      <c r="A12" s="10">
        <f>Equipes!A12</f>
        <v>10</v>
      </c>
      <c r="B12" s="48" t="str">
        <f>TEXT(Equipes!B12,"")</f>
        <v>SCO 3</v>
      </c>
      <c r="C12" s="46">
        <f t="shared" si="1"/>
        <v>24.8447205</v>
      </c>
      <c r="D12" s="49">
        <f>2*60+41</f>
        <v>161</v>
      </c>
      <c r="E12" s="1"/>
      <c r="F12" s="1"/>
      <c r="G12" s="1"/>
      <c r="H12" s="1"/>
    </row>
    <row r="13" ht="24.0" customHeight="1">
      <c r="A13" s="10">
        <f>Equipes!A13</f>
        <v>11</v>
      </c>
      <c r="B13" s="45" t="str">
        <f>TEXT(Equipes!B13,"")</f>
        <v>SCO 4</v>
      </c>
      <c r="C13" s="46">
        <f t="shared" si="1"/>
        <v>23.39181287</v>
      </c>
      <c r="D13" s="47">
        <f>2*60+51</f>
        <v>171</v>
      </c>
      <c r="E13" s="1"/>
      <c r="F13" s="1"/>
      <c r="G13" s="1"/>
      <c r="H13" s="1"/>
    </row>
    <row r="14" ht="24.0" customHeight="1">
      <c r="A14" s="10">
        <f>Equipes!A14</f>
        <v>12</v>
      </c>
      <c r="B14" s="48" t="str">
        <f>TEXT(Equipes!B14,"")</f>
        <v>Septèmes 1</v>
      </c>
      <c r="C14" s="46">
        <f t="shared" si="1"/>
        <v>29.19708029</v>
      </c>
      <c r="D14" s="49">
        <f>2*60+17</f>
        <v>137</v>
      </c>
      <c r="E14" s="1"/>
      <c r="F14" s="1"/>
      <c r="G14" s="1"/>
      <c r="H14" s="1"/>
    </row>
    <row r="15" ht="24.0" customHeight="1">
      <c r="A15" s="10">
        <f>Equipes!A15</f>
        <v>13</v>
      </c>
      <c r="B15" s="45" t="str">
        <f>TEXT(Equipes!B15,"")</f>
        <v>Septèmes 2</v>
      </c>
      <c r="C15" s="46">
        <f t="shared" si="1"/>
        <v>26.31578947</v>
      </c>
      <c r="D15" s="47">
        <f>2*60+32</f>
        <v>152</v>
      </c>
      <c r="E15" s="1"/>
      <c r="F15" s="1"/>
      <c r="G15" s="1"/>
      <c r="H15" s="1"/>
    </row>
    <row r="16" ht="24.0" customHeight="1">
      <c r="A16" s="10">
        <f>Equipes!A16</f>
        <v>14</v>
      </c>
      <c r="B16" s="48" t="str">
        <f>TEXT(Equipes!B16,"")</f>
        <v>SMUC 1</v>
      </c>
      <c r="C16" s="46">
        <f t="shared" si="1"/>
        <v>28.36879433</v>
      </c>
      <c r="D16" s="49">
        <f>2*60+21</f>
        <v>141</v>
      </c>
      <c r="E16" s="1"/>
      <c r="F16" s="1"/>
      <c r="G16" s="1"/>
      <c r="H16" s="1"/>
    </row>
    <row r="17" ht="24.0" customHeight="1">
      <c r="A17" s="10">
        <f>Equipes!A17</f>
        <v>15</v>
      </c>
      <c r="B17" s="45" t="str">
        <f>TEXT(Equipes!B17,"")</f>
        <v>SMUC 2</v>
      </c>
      <c r="C17" s="46">
        <f t="shared" si="1"/>
        <v>27.77777778</v>
      </c>
      <c r="D17" s="47">
        <f>2*60+24</f>
        <v>144</v>
      </c>
      <c r="E17" s="1"/>
      <c r="F17" s="1"/>
      <c r="G17" s="1"/>
      <c r="H17" s="1"/>
    </row>
    <row r="18" ht="24.0" customHeight="1">
      <c r="A18" s="10">
        <f>Equipes!A18</f>
        <v>16</v>
      </c>
      <c r="B18" s="48" t="str">
        <f>TEXT(Equipes!B18,"")</f>
        <v>SMUC 3</v>
      </c>
      <c r="C18" s="46">
        <f t="shared" si="1"/>
        <v>26.14379085</v>
      </c>
      <c r="D18" s="49">
        <f>2*60+33</f>
        <v>153</v>
      </c>
      <c r="E18" s="1"/>
      <c r="F18" s="1"/>
      <c r="G18" s="1"/>
      <c r="H18" s="1"/>
    </row>
    <row r="19" ht="24.0" customHeight="1">
      <c r="A19" s="10">
        <f>Equipes!A19</f>
        <v>17</v>
      </c>
      <c r="B19" s="45" t="str">
        <f>TEXT(Equipes!B19,"")</f>
        <v>UAVH 1</v>
      </c>
      <c r="C19" s="46">
        <f t="shared" si="1"/>
        <v>26.84563758</v>
      </c>
      <c r="D19" s="47">
        <f>2*60+29</f>
        <v>149</v>
      </c>
      <c r="E19" s="1"/>
      <c r="F19" s="1"/>
      <c r="G19" s="1"/>
      <c r="H19" s="1"/>
    </row>
    <row r="20" ht="24.0" customHeight="1">
      <c r="A20" s="10">
        <f>Equipes!A20</f>
        <v>18</v>
      </c>
      <c r="B20" s="48" t="str">
        <f>TEXT(Equipes!B20,"")</f>
        <v>UAVH 2</v>
      </c>
      <c r="C20" s="46">
        <f t="shared" si="1"/>
        <v>29.41176471</v>
      </c>
      <c r="D20" s="49">
        <f>2*60+16</f>
        <v>136</v>
      </c>
      <c r="E20" s="1"/>
      <c r="F20" s="1"/>
      <c r="G20" s="1"/>
      <c r="H20" s="1"/>
    </row>
    <row r="21" ht="24.0" customHeight="1">
      <c r="A21" s="10">
        <f>Equipes!A21</f>
        <v>19</v>
      </c>
      <c r="B21" s="45" t="str">
        <f>TEXT(Equipes!B21,"")</f>
        <v>USPEG 1</v>
      </c>
      <c r="C21" s="46">
        <f t="shared" si="1"/>
        <v>27.97202797</v>
      </c>
      <c r="D21" s="47">
        <f>2*60+23</f>
        <v>143</v>
      </c>
      <c r="E21" s="1"/>
      <c r="F21" s="1"/>
      <c r="G21" s="1"/>
      <c r="H21" s="1"/>
    </row>
    <row r="22" ht="24.0" customHeight="1">
      <c r="A22" s="10">
        <f>Equipes!A22</f>
        <v>20</v>
      </c>
      <c r="B22" s="48" t="str">
        <f>TEXT(Equipes!B22,"")</f>
        <v>USPEG 2</v>
      </c>
      <c r="C22" s="46">
        <f t="shared" si="1"/>
        <v>25.80645161</v>
      </c>
      <c r="D22" s="49">
        <f>2*60+35</f>
        <v>155</v>
      </c>
      <c r="E22" s="1"/>
      <c r="F22" s="1"/>
      <c r="G22" s="1"/>
      <c r="H22" s="1"/>
    </row>
    <row r="23" ht="24.0" customHeight="1">
      <c r="A23" s="10">
        <f>Equipes!A23</f>
        <v>21</v>
      </c>
      <c r="B23" s="45" t="str">
        <f>TEXT(Equipes!B23,"")</f>
        <v/>
      </c>
      <c r="C23" s="46" t="str">
        <f t="shared" si="1"/>
        <v/>
      </c>
      <c r="D23" s="47"/>
      <c r="E23" s="1"/>
      <c r="F23" s="1"/>
      <c r="G23" s="1"/>
      <c r="H23" s="1"/>
    </row>
  </sheetData>
  <mergeCells count="3">
    <mergeCell ref="B1:B2"/>
    <mergeCell ref="C1:D1"/>
    <mergeCell ref="F2:H6"/>
  </mergeCells>
  <conditionalFormatting sqref="D3:D23">
    <cfRule type="expression" dxfId="0" priority="1">
      <formula>AND(D3&lt;&gt;"",NOT(ISNUMBER(D3)))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11.43"/>
    <col customWidth="1" min="2" max="3" width="19.71"/>
    <col customWidth="1" min="4" max="15" width="7.71"/>
    <col customWidth="1" min="16" max="19" width="11.43"/>
  </cols>
  <sheetData>
    <row r="1">
      <c r="A1" s="1"/>
      <c r="B1" s="51" t="str">
        <f>Equipes!B1</f>
        <v>EA</v>
      </c>
      <c r="C1" s="52" t="s">
        <v>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1"/>
      <c r="Q1" s="1"/>
      <c r="R1" s="1"/>
      <c r="S1" s="1"/>
    </row>
    <row r="2" ht="31.5" customHeight="1">
      <c r="A2" s="1"/>
      <c r="B2" s="6"/>
      <c r="C2" s="53" t="s">
        <v>47</v>
      </c>
      <c r="D2" s="54">
        <v>1.0</v>
      </c>
      <c r="E2" s="54">
        <v>2.0</v>
      </c>
      <c r="F2" s="54">
        <v>3.0</v>
      </c>
      <c r="G2" s="54">
        <v>4.0</v>
      </c>
      <c r="H2" s="54">
        <v>5.0</v>
      </c>
      <c r="I2" s="54">
        <v>6.0</v>
      </c>
      <c r="J2" s="54">
        <v>7.0</v>
      </c>
      <c r="K2" s="54">
        <v>8.0</v>
      </c>
      <c r="L2" s="54">
        <v>9.0</v>
      </c>
      <c r="M2" s="54">
        <v>10.0</v>
      </c>
      <c r="N2" s="54">
        <v>11.0</v>
      </c>
      <c r="O2" s="54">
        <v>12.0</v>
      </c>
      <c r="P2" s="1"/>
      <c r="Q2" s="27" t="s">
        <v>53</v>
      </c>
      <c r="R2" s="28"/>
      <c r="S2" s="29"/>
    </row>
    <row r="3" ht="24.0" customHeight="1">
      <c r="A3" s="10">
        <f>Equipes!A3</f>
        <v>1</v>
      </c>
      <c r="B3" s="55" t="str">
        <f>TEXT(Equipes!B3,"")</f>
        <v>AAC</v>
      </c>
      <c r="C3" s="56">
        <f t="shared" ref="C3:C23" si="1">IFERROR(AVERAGE(D3:O3)/8,"")</f>
        <v>31.60714286</v>
      </c>
      <c r="D3" s="57">
        <v>240.0</v>
      </c>
      <c r="E3" s="57">
        <v>270.0</v>
      </c>
      <c r="F3" s="57">
        <v>260.0</v>
      </c>
      <c r="G3" s="57">
        <v>280.0</v>
      </c>
      <c r="H3" s="57">
        <v>240.0</v>
      </c>
      <c r="I3" s="57">
        <v>290.0</v>
      </c>
      <c r="J3" s="57">
        <v>190.0</v>
      </c>
      <c r="K3" s="58"/>
      <c r="L3" s="58"/>
      <c r="M3" s="58"/>
      <c r="N3" s="58"/>
      <c r="O3" s="58"/>
      <c r="P3" s="1"/>
      <c r="Q3" s="33"/>
      <c r="S3" s="34"/>
    </row>
    <row r="4" ht="24.0" customHeight="1">
      <c r="A4" s="10">
        <f>Equipes!A4</f>
        <v>2</v>
      </c>
      <c r="B4" s="59" t="str">
        <f>TEXT(Equipes!B4,"")</f>
        <v>ACP</v>
      </c>
      <c r="C4" s="56">
        <f t="shared" si="1"/>
        <v>33.5</v>
      </c>
      <c r="D4" s="60">
        <v>300.0</v>
      </c>
      <c r="E4" s="60">
        <v>230.0</v>
      </c>
      <c r="F4" s="60">
        <v>270.0</v>
      </c>
      <c r="G4" s="60">
        <v>280.0</v>
      </c>
      <c r="H4" s="60">
        <v>210.0</v>
      </c>
      <c r="I4" s="60">
        <v>290.0</v>
      </c>
      <c r="J4" s="60">
        <v>220.0</v>
      </c>
      <c r="K4" s="60">
        <v>280.0</v>
      </c>
      <c r="L4" s="60">
        <v>300.0</v>
      </c>
      <c r="M4" s="60">
        <v>300.0</v>
      </c>
      <c r="N4" s="61"/>
      <c r="O4" s="61"/>
      <c r="P4" s="1"/>
      <c r="Q4" s="33"/>
      <c r="S4" s="34"/>
    </row>
    <row r="5" ht="24.0" customHeight="1">
      <c r="A5" s="10">
        <f>Equipes!A5</f>
        <v>3</v>
      </c>
      <c r="B5" s="55" t="str">
        <f>TEXT(Equipes!B5,"")</f>
        <v>Massilia</v>
      </c>
      <c r="C5" s="56">
        <f t="shared" si="1"/>
        <v>26</v>
      </c>
      <c r="D5" s="57">
        <v>200.0</v>
      </c>
      <c r="E5" s="57">
        <v>240.0</v>
      </c>
      <c r="F5" s="57">
        <v>220.0</v>
      </c>
      <c r="G5" s="57">
        <v>250.0</v>
      </c>
      <c r="H5" s="57">
        <v>240.0</v>
      </c>
      <c r="I5" s="57">
        <v>180.0</v>
      </c>
      <c r="J5" s="57">
        <v>190.0</v>
      </c>
      <c r="K5" s="57">
        <v>240.0</v>
      </c>
      <c r="L5" s="57">
        <v>180.0</v>
      </c>
      <c r="M5" s="57">
        <v>140.0</v>
      </c>
      <c r="N5" s="58"/>
      <c r="O5" s="58"/>
      <c r="P5" s="1"/>
      <c r="Q5" s="33"/>
      <c r="S5" s="34"/>
    </row>
    <row r="6" ht="24.0" customHeight="1">
      <c r="A6" s="10">
        <f>Equipes!A6</f>
        <v>4</v>
      </c>
      <c r="B6" s="59" t="str">
        <f>TEXT(Equipes!B6,"")</f>
        <v>OM 1</v>
      </c>
      <c r="C6" s="56">
        <f t="shared" si="1"/>
        <v>33.375</v>
      </c>
      <c r="D6" s="60">
        <v>290.0</v>
      </c>
      <c r="E6" s="60">
        <v>310.0</v>
      </c>
      <c r="F6" s="60">
        <v>250.0</v>
      </c>
      <c r="G6" s="60">
        <v>330.0</v>
      </c>
      <c r="H6" s="60">
        <v>280.0</v>
      </c>
      <c r="I6" s="60">
        <v>270.0</v>
      </c>
      <c r="J6" s="60">
        <v>250.0</v>
      </c>
      <c r="K6" s="60">
        <v>260.0</v>
      </c>
      <c r="L6" s="60">
        <v>220.0</v>
      </c>
      <c r="M6" s="60">
        <v>210.0</v>
      </c>
      <c r="N6" s="61"/>
      <c r="O6" s="61"/>
      <c r="P6" s="1"/>
      <c r="Q6" s="38"/>
      <c r="R6" s="39"/>
      <c r="S6" s="40"/>
    </row>
    <row r="7" ht="24.0" customHeight="1">
      <c r="A7" s="10">
        <f>Equipes!A7</f>
        <v>5</v>
      </c>
      <c r="B7" s="55" t="str">
        <f>TEXT(Equipes!B7,"")</f>
        <v>OM 2</v>
      </c>
      <c r="C7" s="56">
        <f t="shared" si="1"/>
        <v>28.875</v>
      </c>
      <c r="D7" s="57">
        <v>320.0</v>
      </c>
      <c r="E7" s="57">
        <v>280.0</v>
      </c>
      <c r="F7" s="57">
        <v>260.0</v>
      </c>
      <c r="G7" s="57">
        <v>295.0</v>
      </c>
      <c r="H7" s="57">
        <v>180.0</v>
      </c>
      <c r="I7" s="57">
        <v>180.0</v>
      </c>
      <c r="J7" s="57">
        <v>120.0</v>
      </c>
      <c r="K7" s="57">
        <v>110.0</v>
      </c>
      <c r="L7" s="57">
        <v>240.0</v>
      </c>
      <c r="M7" s="57">
        <v>325.0</v>
      </c>
      <c r="N7" s="58"/>
      <c r="O7" s="58"/>
      <c r="P7" s="1"/>
      <c r="Q7" s="1"/>
      <c r="R7" s="1"/>
      <c r="S7" s="1"/>
    </row>
    <row r="8" ht="24.0" customHeight="1">
      <c r="A8" s="10">
        <f>Equipes!A8</f>
        <v>6</v>
      </c>
      <c r="B8" s="59" t="str">
        <f>TEXT(Equipes!B8,"")</f>
        <v>OM 3</v>
      </c>
      <c r="C8" s="56">
        <f t="shared" si="1"/>
        <v>29.30555556</v>
      </c>
      <c r="D8" s="60">
        <v>270.0</v>
      </c>
      <c r="E8" s="60">
        <v>240.0</v>
      </c>
      <c r="F8" s="60">
        <v>220.0</v>
      </c>
      <c r="G8" s="60">
        <v>260.0</v>
      </c>
      <c r="H8" s="60">
        <v>220.0</v>
      </c>
      <c r="I8" s="60">
        <v>190.0</v>
      </c>
      <c r="J8" s="60">
        <v>230.0</v>
      </c>
      <c r="K8" s="60">
        <v>240.0</v>
      </c>
      <c r="L8" s="60">
        <v>240.0</v>
      </c>
      <c r="M8" s="61"/>
      <c r="N8" s="61"/>
      <c r="O8" s="61"/>
      <c r="P8" s="1"/>
      <c r="Q8" s="1"/>
      <c r="R8" s="1"/>
      <c r="S8" s="1"/>
    </row>
    <row r="9" ht="24.0" customHeight="1">
      <c r="A9" s="10">
        <f>Equipes!A9</f>
        <v>7</v>
      </c>
      <c r="B9" s="55" t="str">
        <f>TEXT(Equipes!B9,"")</f>
        <v>OM 4</v>
      </c>
      <c r="C9" s="56">
        <f t="shared" si="1"/>
        <v>28.5625</v>
      </c>
      <c r="D9" s="57">
        <v>220.0</v>
      </c>
      <c r="E9" s="57">
        <v>245.0</v>
      </c>
      <c r="F9" s="57">
        <v>250.0</v>
      </c>
      <c r="G9" s="57">
        <v>235.0</v>
      </c>
      <c r="H9" s="57">
        <v>200.0</v>
      </c>
      <c r="I9" s="57">
        <v>185.0</v>
      </c>
      <c r="J9" s="57">
        <v>150.0</v>
      </c>
      <c r="K9" s="57">
        <v>245.0</v>
      </c>
      <c r="L9" s="57">
        <v>265.0</v>
      </c>
      <c r="M9" s="57">
        <v>290.0</v>
      </c>
      <c r="N9" s="58"/>
      <c r="O9" s="58"/>
      <c r="P9" s="1"/>
      <c r="Q9" s="1"/>
      <c r="R9" s="1"/>
      <c r="S9" s="1"/>
    </row>
    <row r="10" ht="24.0" customHeight="1">
      <c r="A10" s="10">
        <f>Equipes!A10</f>
        <v>8</v>
      </c>
      <c r="B10" s="59" t="str">
        <f>TEXT(Equipes!B10,"")</f>
        <v>SCO 1</v>
      </c>
      <c r="C10" s="56">
        <f t="shared" si="1"/>
        <v>33.375</v>
      </c>
      <c r="D10" s="60">
        <v>320.0</v>
      </c>
      <c r="E10" s="60">
        <v>260.0</v>
      </c>
      <c r="F10" s="60">
        <v>270.0</v>
      </c>
      <c r="G10" s="60">
        <v>260.0</v>
      </c>
      <c r="H10" s="60">
        <v>270.0</v>
      </c>
      <c r="I10" s="60">
        <v>230.0</v>
      </c>
      <c r="J10" s="60">
        <v>280.0</v>
      </c>
      <c r="K10" s="60">
        <v>280.0</v>
      </c>
      <c r="L10" s="60">
        <v>220.0</v>
      </c>
      <c r="M10" s="60">
        <v>280.0</v>
      </c>
      <c r="N10" s="61"/>
      <c r="O10" s="61"/>
      <c r="P10" s="1"/>
      <c r="Q10" s="1"/>
      <c r="R10" s="1"/>
      <c r="S10" s="1"/>
    </row>
    <row r="11" ht="24.0" customHeight="1">
      <c r="A11" s="10">
        <f>Equipes!A11</f>
        <v>9</v>
      </c>
      <c r="B11" s="55" t="str">
        <f>TEXT(Equipes!B11,"")</f>
        <v>SCO 2</v>
      </c>
      <c r="C11" s="56">
        <f t="shared" si="1"/>
        <v>31.875</v>
      </c>
      <c r="D11" s="57">
        <v>260.0</v>
      </c>
      <c r="E11" s="57">
        <v>260.0</v>
      </c>
      <c r="F11" s="57">
        <v>200.0</v>
      </c>
      <c r="G11" s="57">
        <v>220.0</v>
      </c>
      <c r="H11" s="57">
        <v>200.0</v>
      </c>
      <c r="I11" s="57">
        <v>280.0</v>
      </c>
      <c r="J11" s="57">
        <v>280.0</v>
      </c>
      <c r="K11" s="57">
        <v>340.0</v>
      </c>
      <c r="L11" s="58"/>
      <c r="M11" s="58"/>
      <c r="N11" s="58"/>
      <c r="O11" s="58"/>
      <c r="P11" s="1"/>
      <c r="Q11" s="1"/>
      <c r="R11" s="1"/>
      <c r="S11" s="1"/>
    </row>
    <row r="12" ht="24.0" customHeight="1">
      <c r="A12" s="10">
        <f>Equipes!A12</f>
        <v>10</v>
      </c>
      <c r="B12" s="59" t="str">
        <f>TEXT(Equipes!B12,"")</f>
        <v>SCO 3</v>
      </c>
      <c r="C12" s="56">
        <f t="shared" si="1"/>
        <v>30.1875</v>
      </c>
      <c r="D12" s="60">
        <v>255.0</v>
      </c>
      <c r="E12" s="60">
        <v>260.0</v>
      </c>
      <c r="F12" s="60">
        <v>220.0</v>
      </c>
      <c r="G12" s="60">
        <v>235.0</v>
      </c>
      <c r="H12" s="60">
        <v>260.0</v>
      </c>
      <c r="I12" s="60">
        <v>240.0</v>
      </c>
      <c r="J12" s="60">
        <v>275.0</v>
      </c>
      <c r="K12" s="60">
        <v>190.0</v>
      </c>
      <c r="L12" s="60">
        <v>240.0</v>
      </c>
      <c r="M12" s="60">
        <v>240.0</v>
      </c>
      <c r="N12" s="61"/>
      <c r="O12" s="61"/>
      <c r="P12" s="1"/>
      <c r="Q12" s="1"/>
      <c r="R12" s="1"/>
      <c r="S12" s="1"/>
    </row>
    <row r="13" ht="24.0" customHeight="1">
      <c r="A13" s="10">
        <f>Equipes!A13</f>
        <v>11</v>
      </c>
      <c r="B13" s="55" t="str">
        <f>TEXT(Equipes!B13,"")</f>
        <v>SCO 4</v>
      </c>
      <c r="C13" s="56">
        <f t="shared" si="1"/>
        <v>30.0625</v>
      </c>
      <c r="D13" s="57">
        <v>220.0</v>
      </c>
      <c r="E13" s="57">
        <v>270.0</v>
      </c>
      <c r="F13" s="57">
        <v>255.0</v>
      </c>
      <c r="G13" s="57">
        <v>210.0</v>
      </c>
      <c r="H13" s="57">
        <v>240.0</v>
      </c>
      <c r="I13" s="57">
        <v>215.0</v>
      </c>
      <c r="J13" s="57">
        <v>275.0</v>
      </c>
      <c r="K13" s="57">
        <v>200.0</v>
      </c>
      <c r="L13" s="57">
        <v>260.0</v>
      </c>
      <c r="M13" s="57">
        <v>260.0</v>
      </c>
      <c r="N13" s="58"/>
      <c r="O13" s="58"/>
      <c r="P13" s="1"/>
      <c r="Q13" s="1"/>
      <c r="R13" s="1"/>
      <c r="S13" s="1"/>
    </row>
    <row r="14" ht="24.0" customHeight="1">
      <c r="A14" s="10">
        <f>Equipes!A14</f>
        <v>12</v>
      </c>
      <c r="B14" s="59" t="str">
        <f>TEXT(Equipes!B14,"")</f>
        <v>Septèmes 1</v>
      </c>
      <c r="C14" s="56">
        <f t="shared" si="1"/>
        <v>34.625</v>
      </c>
      <c r="D14" s="60">
        <v>235.0</v>
      </c>
      <c r="E14" s="60">
        <v>300.0</v>
      </c>
      <c r="F14" s="60">
        <v>285.0</v>
      </c>
      <c r="G14" s="60">
        <v>280.0</v>
      </c>
      <c r="H14" s="60">
        <v>260.0</v>
      </c>
      <c r="I14" s="60">
        <v>295.0</v>
      </c>
      <c r="J14" s="60">
        <v>225.0</v>
      </c>
      <c r="K14" s="60">
        <v>260.0</v>
      </c>
      <c r="L14" s="60">
        <v>270.0</v>
      </c>
      <c r="M14" s="60">
        <v>360.0</v>
      </c>
      <c r="N14" s="61"/>
      <c r="O14" s="61"/>
      <c r="P14" s="1"/>
      <c r="Q14" s="1"/>
      <c r="R14" s="1"/>
      <c r="S14" s="1"/>
    </row>
    <row r="15" ht="24.0" customHeight="1">
      <c r="A15" s="10">
        <f>Equipes!A15</f>
        <v>13</v>
      </c>
      <c r="B15" s="55" t="str">
        <f>TEXT(Equipes!B15,"")</f>
        <v>Septèmes 2</v>
      </c>
      <c r="C15" s="56">
        <f t="shared" si="1"/>
        <v>32.1875</v>
      </c>
      <c r="D15" s="57">
        <v>280.0</v>
      </c>
      <c r="E15" s="57">
        <v>230.0</v>
      </c>
      <c r="F15" s="57">
        <v>240.0</v>
      </c>
      <c r="G15" s="57">
        <v>260.0</v>
      </c>
      <c r="H15" s="57">
        <v>230.0</v>
      </c>
      <c r="I15" s="57">
        <v>210.0</v>
      </c>
      <c r="J15" s="57">
        <v>320.0</v>
      </c>
      <c r="K15" s="57">
        <v>290.0</v>
      </c>
      <c r="L15" s="58"/>
      <c r="M15" s="58"/>
      <c r="N15" s="58"/>
      <c r="O15" s="58"/>
      <c r="P15" s="1"/>
      <c r="Q15" s="1"/>
      <c r="R15" s="1"/>
      <c r="S15" s="1"/>
    </row>
    <row r="16" ht="24.0" customHeight="1">
      <c r="A16" s="10">
        <f>Equipes!A16</f>
        <v>14</v>
      </c>
      <c r="B16" s="59" t="str">
        <f>TEXT(Equipes!B16,"")</f>
        <v>SMUC 1</v>
      </c>
      <c r="C16" s="56">
        <f t="shared" si="1"/>
        <v>39.72222222</v>
      </c>
      <c r="D16" s="60">
        <v>300.0</v>
      </c>
      <c r="E16" s="60">
        <v>340.0</v>
      </c>
      <c r="F16" s="60">
        <v>350.0</v>
      </c>
      <c r="G16" s="60">
        <v>300.0</v>
      </c>
      <c r="H16" s="60">
        <v>240.0</v>
      </c>
      <c r="I16" s="60">
        <v>320.0</v>
      </c>
      <c r="J16" s="60">
        <v>360.0</v>
      </c>
      <c r="K16" s="60">
        <v>330.0</v>
      </c>
      <c r="L16" s="60">
        <v>320.0</v>
      </c>
      <c r="M16" s="61"/>
      <c r="N16" s="61"/>
      <c r="O16" s="61"/>
      <c r="P16" s="1"/>
      <c r="Q16" s="1"/>
      <c r="R16" s="1"/>
      <c r="S16" s="1"/>
    </row>
    <row r="17" ht="24.0" customHeight="1">
      <c r="A17" s="10">
        <f>Equipes!A17</f>
        <v>15</v>
      </c>
      <c r="B17" s="55" t="str">
        <f>TEXT(Equipes!B17,"")</f>
        <v>SMUC 2</v>
      </c>
      <c r="C17" s="56">
        <f t="shared" si="1"/>
        <v>31.625</v>
      </c>
      <c r="D17" s="57">
        <v>260.0</v>
      </c>
      <c r="E17" s="57">
        <v>250.0</v>
      </c>
      <c r="F17" s="57">
        <v>240.0</v>
      </c>
      <c r="G17" s="57">
        <v>290.0</v>
      </c>
      <c r="H17" s="57">
        <v>240.0</v>
      </c>
      <c r="I17" s="57">
        <v>260.0</v>
      </c>
      <c r="J17" s="57">
        <v>220.0</v>
      </c>
      <c r="K17" s="57">
        <v>260.0</v>
      </c>
      <c r="L17" s="57">
        <v>230.0</v>
      </c>
      <c r="M17" s="57">
        <v>280.0</v>
      </c>
      <c r="N17" s="58"/>
      <c r="O17" s="58"/>
      <c r="P17" s="1"/>
      <c r="Q17" s="1"/>
      <c r="R17" s="1"/>
      <c r="S17" s="1"/>
    </row>
    <row r="18" ht="24.0" customHeight="1">
      <c r="A18" s="10">
        <f>Equipes!A18</f>
        <v>16</v>
      </c>
      <c r="B18" s="59" t="str">
        <f>TEXT(Equipes!B18,"")</f>
        <v>SMUC 3</v>
      </c>
      <c r="C18" s="56">
        <f t="shared" si="1"/>
        <v>31.625</v>
      </c>
      <c r="D18" s="60">
        <v>245.0</v>
      </c>
      <c r="E18" s="60">
        <v>240.0</v>
      </c>
      <c r="F18" s="60">
        <v>260.0</v>
      </c>
      <c r="G18" s="60">
        <v>235.0</v>
      </c>
      <c r="H18" s="60">
        <v>230.0</v>
      </c>
      <c r="I18" s="60">
        <v>270.0</v>
      </c>
      <c r="J18" s="60">
        <v>260.0</v>
      </c>
      <c r="K18" s="60">
        <v>280.0</v>
      </c>
      <c r="L18" s="60">
        <v>290.0</v>
      </c>
      <c r="M18" s="60">
        <v>220.0</v>
      </c>
      <c r="N18" s="61"/>
      <c r="O18" s="61"/>
      <c r="P18" s="1"/>
      <c r="Q18" s="1"/>
      <c r="R18" s="1"/>
      <c r="S18" s="1"/>
    </row>
    <row r="19" ht="24.0" customHeight="1">
      <c r="A19" s="10">
        <f>Equipes!A19</f>
        <v>17</v>
      </c>
      <c r="B19" s="55" t="str">
        <f>TEXT(Equipes!B19,"")</f>
        <v>UAVH 1</v>
      </c>
      <c r="C19" s="56">
        <f t="shared" si="1"/>
        <v>32.8125</v>
      </c>
      <c r="D19" s="57">
        <v>210.0</v>
      </c>
      <c r="E19" s="57">
        <v>240.0</v>
      </c>
      <c r="F19" s="57">
        <v>210.0</v>
      </c>
      <c r="G19" s="57">
        <v>240.0</v>
      </c>
      <c r="H19" s="57">
        <v>300.0</v>
      </c>
      <c r="I19" s="57">
        <v>260.0</v>
      </c>
      <c r="J19" s="57">
        <v>240.0</v>
      </c>
      <c r="K19" s="57">
        <v>305.0</v>
      </c>
      <c r="L19" s="57">
        <v>305.0</v>
      </c>
      <c r="M19" s="57">
        <v>315.0</v>
      </c>
      <c r="N19" s="58"/>
      <c r="O19" s="58"/>
      <c r="P19" s="1"/>
      <c r="Q19" s="1"/>
      <c r="R19" s="1"/>
      <c r="S19" s="1"/>
    </row>
    <row r="20" ht="24.0" customHeight="1">
      <c r="A20" s="10">
        <f>Equipes!A20</f>
        <v>18</v>
      </c>
      <c r="B20" s="59" t="str">
        <f>TEXT(Equipes!B20,"")</f>
        <v>UAVH 2</v>
      </c>
      <c r="C20" s="56">
        <f t="shared" si="1"/>
        <v>35.0625</v>
      </c>
      <c r="D20" s="60">
        <v>310.0</v>
      </c>
      <c r="E20" s="60">
        <v>300.0</v>
      </c>
      <c r="F20" s="60">
        <v>250.0</v>
      </c>
      <c r="G20" s="60">
        <v>240.0</v>
      </c>
      <c r="H20" s="60">
        <v>310.0</v>
      </c>
      <c r="I20" s="60">
        <v>290.0</v>
      </c>
      <c r="J20" s="60">
        <v>235.0</v>
      </c>
      <c r="K20" s="60">
        <v>240.0</v>
      </c>
      <c r="L20" s="60">
        <v>320.0</v>
      </c>
      <c r="M20" s="60">
        <v>310.0</v>
      </c>
      <c r="N20" s="61"/>
      <c r="O20" s="61"/>
      <c r="P20" s="1"/>
      <c r="Q20" s="1"/>
      <c r="R20" s="1"/>
      <c r="S20" s="1"/>
    </row>
    <row r="21" ht="24.0" customHeight="1">
      <c r="A21" s="10">
        <f>Equipes!A21</f>
        <v>19</v>
      </c>
      <c r="B21" s="55" t="str">
        <f>TEXT(Equipes!B21,"")</f>
        <v>USPEG 1</v>
      </c>
      <c r="C21" s="56">
        <f t="shared" si="1"/>
        <v>28.05555556</v>
      </c>
      <c r="D21" s="57">
        <v>180.0</v>
      </c>
      <c r="E21" s="57">
        <v>200.0</v>
      </c>
      <c r="F21" s="57">
        <v>210.0</v>
      </c>
      <c r="G21" s="57">
        <v>200.0</v>
      </c>
      <c r="H21" s="57">
        <v>280.0</v>
      </c>
      <c r="I21" s="57">
        <v>320.0</v>
      </c>
      <c r="J21" s="57">
        <v>260.0</v>
      </c>
      <c r="K21" s="57">
        <v>190.0</v>
      </c>
      <c r="L21" s="57">
        <v>180.0</v>
      </c>
      <c r="M21" s="58"/>
      <c r="N21" s="58"/>
      <c r="O21" s="58"/>
      <c r="P21" s="1"/>
      <c r="Q21" s="1"/>
      <c r="R21" s="1"/>
      <c r="S21" s="1"/>
    </row>
    <row r="22" ht="24.0" customHeight="1">
      <c r="A22" s="10">
        <f>Equipes!A22</f>
        <v>20</v>
      </c>
      <c r="B22" s="59" t="str">
        <f>TEXT(Equipes!B22,"")</f>
        <v>USPEG 2</v>
      </c>
      <c r="C22" s="56">
        <f t="shared" si="1"/>
        <v>28.90625</v>
      </c>
      <c r="D22" s="60">
        <v>160.0</v>
      </c>
      <c r="E22" s="60">
        <v>180.0</v>
      </c>
      <c r="F22" s="60">
        <v>250.0</v>
      </c>
      <c r="G22" s="60">
        <v>230.0</v>
      </c>
      <c r="H22" s="60">
        <v>290.0</v>
      </c>
      <c r="I22" s="60">
        <v>230.0</v>
      </c>
      <c r="J22" s="60">
        <v>260.0</v>
      </c>
      <c r="K22" s="60">
        <v>250.0</v>
      </c>
      <c r="L22" s="61"/>
      <c r="M22" s="61"/>
      <c r="N22" s="61"/>
      <c r="O22" s="61"/>
      <c r="P22" s="1"/>
      <c r="Q22" s="1"/>
      <c r="R22" s="1"/>
      <c r="S22" s="1"/>
    </row>
    <row r="23" ht="24.0" customHeight="1">
      <c r="A23" s="10">
        <f>Equipes!A23</f>
        <v>21</v>
      </c>
      <c r="B23" s="55" t="str">
        <f>TEXT(Equipes!B23,"")</f>
        <v/>
      </c>
      <c r="C23" s="56" t="str">
        <f t="shared" si="1"/>
        <v/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1"/>
      <c r="Q23" s="1"/>
      <c r="R23" s="1"/>
      <c r="S23" s="1"/>
    </row>
  </sheetData>
  <mergeCells count="3">
    <mergeCell ref="B1:B2"/>
    <mergeCell ref="C1:O1"/>
    <mergeCell ref="Q2:S6"/>
  </mergeCells>
  <conditionalFormatting sqref="D3:O23">
    <cfRule type="expression" dxfId="0" priority="1">
      <formula>AND(D3&lt;&gt;"",NOT(ISNUMBER(D3)))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11.43"/>
    <col customWidth="1" min="2" max="3" width="19.71"/>
    <col customWidth="1" min="4" max="15" width="7.71"/>
    <col customWidth="1" min="16" max="19" width="11.43"/>
  </cols>
  <sheetData>
    <row r="1">
      <c r="A1" s="1"/>
      <c r="B1" s="62" t="str">
        <f>Equipes!B1</f>
        <v>EA</v>
      </c>
      <c r="C1" s="6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1"/>
      <c r="Q1" s="1"/>
      <c r="R1" s="1"/>
      <c r="S1" s="1"/>
    </row>
    <row r="2" ht="31.5" customHeight="1">
      <c r="A2" s="1"/>
      <c r="B2" s="6"/>
      <c r="C2" s="64" t="s">
        <v>47</v>
      </c>
      <c r="D2" s="65">
        <v>1.0</v>
      </c>
      <c r="E2" s="65">
        <v>2.0</v>
      </c>
      <c r="F2" s="65">
        <v>3.0</v>
      </c>
      <c r="G2" s="65">
        <v>4.0</v>
      </c>
      <c r="H2" s="65">
        <v>5.0</v>
      </c>
      <c r="I2" s="65">
        <v>6.0</v>
      </c>
      <c r="J2" s="65">
        <v>7.0</v>
      </c>
      <c r="K2" s="65">
        <v>8.0</v>
      </c>
      <c r="L2" s="65">
        <v>9.0</v>
      </c>
      <c r="M2" s="65">
        <v>10.0</v>
      </c>
      <c r="N2" s="65">
        <v>11.0</v>
      </c>
      <c r="O2" s="65">
        <v>12.0</v>
      </c>
      <c r="P2" s="1"/>
      <c r="Q2" s="27" t="s">
        <v>55</v>
      </c>
      <c r="R2" s="28"/>
      <c r="S2" s="29"/>
    </row>
    <row r="3" ht="24.0" customHeight="1">
      <c r="A3" s="10">
        <f>Equipes!A3</f>
        <v>1</v>
      </c>
      <c r="B3" s="66" t="str">
        <f>TEXT(Equipes!B3,"")</f>
        <v>AAC</v>
      </c>
      <c r="C3" s="67">
        <f t="shared" ref="C3:C23" si="1">IFERROR(AVERAGE(D3:O3)*8,"")</f>
        <v>22</v>
      </c>
      <c r="D3" s="68">
        <v>5.0</v>
      </c>
      <c r="E3" s="68">
        <v>1.0</v>
      </c>
      <c r="F3" s="68">
        <v>4.0</v>
      </c>
      <c r="G3" s="68">
        <v>1.0</v>
      </c>
      <c r="H3" s="68">
        <v>3.0</v>
      </c>
      <c r="I3" s="68">
        <v>1.0</v>
      </c>
      <c r="J3" s="68">
        <v>5.0</v>
      </c>
      <c r="K3" s="68">
        <v>2.0</v>
      </c>
      <c r="L3" s="69"/>
      <c r="M3" s="69"/>
      <c r="N3" s="69"/>
      <c r="O3" s="69"/>
      <c r="P3" s="1"/>
      <c r="Q3" s="33"/>
      <c r="S3" s="34"/>
    </row>
    <row r="4" ht="24.0" customHeight="1">
      <c r="A4" s="10">
        <f>Equipes!A4</f>
        <v>2</v>
      </c>
      <c r="B4" s="70" t="str">
        <f>TEXT(Equipes!B4,"")</f>
        <v>ACP</v>
      </c>
      <c r="C4" s="67">
        <f t="shared" si="1"/>
        <v>20</v>
      </c>
      <c r="D4" s="71">
        <v>4.0</v>
      </c>
      <c r="E4" s="71">
        <v>2.0</v>
      </c>
      <c r="F4" s="71">
        <v>2.0</v>
      </c>
      <c r="G4" s="71">
        <v>1.0</v>
      </c>
      <c r="H4" s="71">
        <v>2.0</v>
      </c>
      <c r="I4" s="71">
        <v>2.0</v>
      </c>
      <c r="J4" s="71">
        <v>2.0</v>
      </c>
      <c r="K4" s="71">
        <v>2.0</v>
      </c>
      <c r="L4" s="71">
        <v>5.0</v>
      </c>
      <c r="M4" s="71">
        <v>3.0</v>
      </c>
      <c r="N4" s="72"/>
      <c r="O4" s="72"/>
      <c r="P4" s="1"/>
      <c r="Q4" s="33"/>
      <c r="S4" s="34"/>
    </row>
    <row r="5" ht="24.0" customHeight="1">
      <c r="A5" s="10">
        <f>Equipes!A5</f>
        <v>3</v>
      </c>
      <c r="B5" s="66" t="str">
        <f>TEXT(Equipes!B5,"")</f>
        <v>Massilia</v>
      </c>
      <c r="C5" s="67">
        <f t="shared" si="1"/>
        <v>18</v>
      </c>
      <c r="D5" s="68">
        <v>1.0</v>
      </c>
      <c r="E5" s="68">
        <v>4.0</v>
      </c>
      <c r="F5" s="68">
        <v>3.0</v>
      </c>
      <c r="G5" s="68">
        <v>3.0</v>
      </c>
      <c r="H5" s="68">
        <v>2.0</v>
      </c>
      <c r="I5" s="68">
        <v>4.0</v>
      </c>
      <c r="J5" s="68">
        <v>1.0</v>
      </c>
      <c r="K5" s="68">
        <v>1.0</v>
      </c>
      <c r="L5" s="68">
        <v>1.0</v>
      </c>
      <c r="M5" s="68">
        <v>2.0</v>
      </c>
      <c r="N5" s="68">
        <v>3.0</v>
      </c>
      <c r="O5" s="68">
        <v>2.0</v>
      </c>
      <c r="P5" s="1"/>
      <c r="Q5" s="33"/>
      <c r="S5" s="34"/>
    </row>
    <row r="6" ht="24.0" customHeight="1">
      <c r="A6" s="10">
        <f>Equipes!A6</f>
        <v>4</v>
      </c>
      <c r="B6" s="70" t="str">
        <f>TEXT(Equipes!B6,"")</f>
        <v>OM 1</v>
      </c>
      <c r="C6" s="67">
        <f t="shared" si="1"/>
        <v>21.6</v>
      </c>
      <c r="D6" s="71">
        <v>4.0</v>
      </c>
      <c r="E6" s="71">
        <v>3.0</v>
      </c>
      <c r="F6" s="71">
        <v>2.0</v>
      </c>
      <c r="G6" s="71">
        <v>5.0</v>
      </c>
      <c r="H6" s="71">
        <v>3.0</v>
      </c>
      <c r="I6" s="71">
        <v>2.0</v>
      </c>
      <c r="J6" s="71">
        <v>2.0</v>
      </c>
      <c r="K6" s="71">
        <v>3.0</v>
      </c>
      <c r="L6" s="71">
        <v>2.0</v>
      </c>
      <c r="M6" s="71">
        <v>1.0</v>
      </c>
      <c r="N6" s="72"/>
      <c r="O6" s="72"/>
      <c r="P6" s="1"/>
      <c r="Q6" s="38"/>
      <c r="R6" s="39"/>
      <c r="S6" s="40"/>
    </row>
    <row r="7" ht="24.0" customHeight="1">
      <c r="A7" s="10">
        <f>Equipes!A7</f>
        <v>5</v>
      </c>
      <c r="B7" s="66" t="str">
        <f>TEXT(Equipes!B7,"")</f>
        <v>OM 2</v>
      </c>
      <c r="C7" s="67">
        <f t="shared" si="1"/>
        <v>19.55555556</v>
      </c>
      <c r="D7" s="68">
        <v>4.0</v>
      </c>
      <c r="E7" s="68">
        <v>4.0</v>
      </c>
      <c r="F7" s="68">
        <v>3.0</v>
      </c>
      <c r="G7" s="68">
        <v>4.0</v>
      </c>
      <c r="H7" s="68">
        <v>1.0</v>
      </c>
      <c r="I7" s="68">
        <v>1.0</v>
      </c>
      <c r="J7" s="68">
        <v>2.0</v>
      </c>
      <c r="K7" s="68">
        <v>1.0</v>
      </c>
      <c r="L7" s="68">
        <v>2.0</v>
      </c>
      <c r="M7" s="69"/>
      <c r="N7" s="69"/>
      <c r="O7" s="69"/>
      <c r="P7" s="1"/>
      <c r="Q7" s="1"/>
      <c r="R7" s="1"/>
      <c r="S7" s="1"/>
    </row>
    <row r="8" ht="24.0" customHeight="1">
      <c r="A8" s="10">
        <f>Equipes!A8</f>
        <v>6</v>
      </c>
      <c r="B8" s="70" t="str">
        <f>TEXT(Equipes!B8,"")</f>
        <v>OM 3</v>
      </c>
      <c r="C8" s="67">
        <f t="shared" si="1"/>
        <v>22.22222222</v>
      </c>
      <c r="D8" s="71">
        <v>2.0</v>
      </c>
      <c r="E8" s="71">
        <v>5.0</v>
      </c>
      <c r="F8" s="71">
        <v>2.0</v>
      </c>
      <c r="G8" s="71">
        <v>5.0</v>
      </c>
      <c r="H8" s="71">
        <v>1.0</v>
      </c>
      <c r="I8" s="71">
        <v>1.0</v>
      </c>
      <c r="J8" s="71">
        <v>1.0</v>
      </c>
      <c r="K8" s="71">
        <v>3.0</v>
      </c>
      <c r="L8" s="71">
        <v>5.0</v>
      </c>
      <c r="M8" s="72"/>
      <c r="N8" s="72"/>
      <c r="O8" s="72"/>
      <c r="P8" s="1"/>
      <c r="Q8" s="1"/>
      <c r="R8" s="1"/>
      <c r="S8" s="1"/>
    </row>
    <row r="9" ht="24.0" customHeight="1">
      <c r="A9" s="10">
        <f>Equipes!A9</f>
        <v>7</v>
      </c>
      <c r="B9" s="66" t="str">
        <f>TEXT(Equipes!B9,"")</f>
        <v>OM 4</v>
      </c>
      <c r="C9" s="67">
        <f t="shared" si="1"/>
        <v>19</v>
      </c>
      <c r="D9" s="68">
        <v>2.0</v>
      </c>
      <c r="E9" s="68">
        <v>3.0</v>
      </c>
      <c r="F9" s="68">
        <v>3.0</v>
      </c>
      <c r="G9" s="68">
        <v>5.0</v>
      </c>
      <c r="H9" s="68">
        <v>2.0</v>
      </c>
      <c r="I9" s="68">
        <v>1.0</v>
      </c>
      <c r="J9" s="68">
        <v>1.0</v>
      </c>
      <c r="K9" s="68">
        <v>2.0</v>
      </c>
      <c r="L9" s="69"/>
      <c r="M9" s="69"/>
      <c r="N9" s="69"/>
      <c r="O9" s="69"/>
      <c r="P9" s="1"/>
      <c r="Q9" s="1"/>
      <c r="R9" s="1"/>
      <c r="S9" s="1"/>
    </row>
    <row r="10" ht="24.0" customHeight="1">
      <c r="A10" s="10">
        <f>Equipes!A10</f>
        <v>8</v>
      </c>
      <c r="B10" s="70" t="str">
        <f>TEXT(Equipes!B10,"")</f>
        <v>SCO 1</v>
      </c>
      <c r="C10" s="67">
        <f t="shared" si="1"/>
        <v>27.2</v>
      </c>
      <c r="D10" s="71">
        <v>5.0</v>
      </c>
      <c r="E10" s="71">
        <v>3.0</v>
      </c>
      <c r="F10" s="71">
        <v>4.0</v>
      </c>
      <c r="G10" s="71">
        <v>3.0</v>
      </c>
      <c r="H10" s="71">
        <v>3.0</v>
      </c>
      <c r="I10" s="71">
        <v>2.0</v>
      </c>
      <c r="J10" s="71">
        <v>6.0</v>
      </c>
      <c r="K10" s="71">
        <v>2.0</v>
      </c>
      <c r="L10" s="71">
        <v>2.0</v>
      </c>
      <c r="M10" s="71">
        <v>4.0</v>
      </c>
      <c r="N10" s="72"/>
      <c r="O10" s="72"/>
      <c r="P10" s="1"/>
      <c r="Q10" s="1"/>
      <c r="R10" s="1"/>
      <c r="S10" s="1"/>
    </row>
    <row r="11" ht="24.0" customHeight="1">
      <c r="A11" s="10">
        <f>Equipes!A11</f>
        <v>9</v>
      </c>
      <c r="B11" s="66" t="str">
        <f>TEXT(Equipes!B11,"")</f>
        <v>SCO 2</v>
      </c>
      <c r="C11" s="67">
        <f t="shared" si="1"/>
        <v>23</v>
      </c>
      <c r="D11" s="68">
        <v>2.0</v>
      </c>
      <c r="E11" s="68">
        <v>4.0</v>
      </c>
      <c r="F11" s="68">
        <v>2.0</v>
      </c>
      <c r="G11" s="68">
        <v>3.0</v>
      </c>
      <c r="H11" s="68">
        <v>1.0</v>
      </c>
      <c r="I11" s="68">
        <v>3.0</v>
      </c>
      <c r="J11" s="68">
        <v>2.0</v>
      </c>
      <c r="K11" s="68">
        <v>6.0</v>
      </c>
      <c r="L11" s="69"/>
      <c r="M11" s="69"/>
      <c r="N11" s="69"/>
      <c r="O11" s="69"/>
      <c r="P11" s="1"/>
      <c r="Q11" s="1"/>
      <c r="R11" s="1"/>
      <c r="S11" s="1"/>
    </row>
    <row r="12" ht="24.0" customHeight="1">
      <c r="A12" s="10">
        <f>Equipes!A12</f>
        <v>10</v>
      </c>
      <c r="B12" s="70" t="str">
        <f>TEXT(Equipes!B12,"")</f>
        <v>SCO 3</v>
      </c>
      <c r="C12" s="67">
        <f t="shared" si="1"/>
        <v>16.8</v>
      </c>
      <c r="D12" s="71">
        <v>2.0</v>
      </c>
      <c r="E12" s="71">
        <v>3.0</v>
      </c>
      <c r="F12" s="71">
        <v>3.0</v>
      </c>
      <c r="G12" s="71">
        <v>2.0</v>
      </c>
      <c r="H12" s="71">
        <v>2.0</v>
      </c>
      <c r="I12" s="71">
        <v>2.0</v>
      </c>
      <c r="J12" s="71">
        <v>3.0</v>
      </c>
      <c r="K12" s="71">
        <v>1.0</v>
      </c>
      <c r="L12" s="71">
        <v>1.0</v>
      </c>
      <c r="M12" s="71">
        <v>2.0</v>
      </c>
      <c r="N12" s="72"/>
      <c r="O12" s="72"/>
      <c r="P12" s="1"/>
      <c r="Q12" s="1"/>
      <c r="R12" s="1"/>
      <c r="S12" s="1"/>
    </row>
    <row r="13" ht="24.0" customHeight="1">
      <c r="A13" s="10">
        <f>Equipes!A13</f>
        <v>11</v>
      </c>
      <c r="B13" s="66" t="str">
        <f>TEXT(Equipes!B13,"")</f>
        <v>SCO 4</v>
      </c>
      <c r="C13" s="67">
        <f t="shared" si="1"/>
        <v>16</v>
      </c>
      <c r="D13" s="68">
        <v>2.0</v>
      </c>
      <c r="E13" s="68">
        <v>3.0</v>
      </c>
      <c r="F13" s="68">
        <v>1.0</v>
      </c>
      <c r="G13" s="68">
        <v>4.0</v>
      </c>
      <c r="H13" s="68">
        <v>2.0</v>
      </c>
      <c r="I13" s="68">
        <v>1.0</v>
      </c>
      <c r="J13" s="68">
        <v>2.0</v>
      </c>
      <c r="K13" s="68">
        <v>1.0</v>
      </c>
      <c r="L13" s="69"/>
      <c r="M13" s="69"/>
      <c r="N13" s="69"/>
      <c r="O13" s="69"/>
      <c r="P13" s="1"/>
      <c r="Q13" s="1"/>
      <c r="R13" s="1"/>
      <c r="S13" s="1"/>
    </row>
    <row r="14" ht="24.0" customHeight="1">
      <c r="A14" s="10">
        <f>Equipes!A14</f>
        <v>12</v>
      </c>
      <c r="B14" s="70" t="str">
        <f>TEXT(Equipes!B14,"")</f>
        <v>Septèmes 1</v>
      </c>
      <c r="C14" s="67">
        <f t="shared" si="1"/>
        <v>29.33333333</v>
      </c>
      <c r="D14" s="71">
        <v>4.0</v>
      </c>
      <c r="E14" s="71">
        <v>5.0</v>
      </c>
      <c r="F14" s="71">
        <v>3.0</v>
      </c>
      <c r="G14" s="71">
        <v>4.0</v>
      </c>
      <c r="H14" s="71">
        <v>3.0</v>
      </c>
      <c r="I14" s="71">
        <v>4.0</v>
      </c>
      <c r="J14" s="71">
        <v>5.0</v>
      </c>
      <c r="K14" s="71">
        <v>2.0</v>
      </c>
      <c r="L14" s="71">
        <v>3.0</v>
      </c>
      <c r="M14" s="72"/>
      <c r="N14" s="72"/>
      <c r="O14" s="72"/>
      <c r="P14" s="1"/>
      <c r="Q14" s="1"/>
      <c r="R14" s="1"/>
      <c r="S14" s="1"/>
    </row>
    <row r="15" ht="24.0" customHeight="1">
      <c r="A15" s="10">
        <f>Equipes!A15</f>
        <v>13</v>
      </c>
      <c r="B15" s="66" t="str">
        <f>TEXT(Equipes!B15,"")</f>
        <v>Septèmes 2</v>
      </c>
      <c r="C15" s="67">
        <f t="shared" si="1"/>
        <v>29</v>
      </c>
      <c r="D15" s="68">
        <v>3.0</v>
      </c>
      <c r="E15" s="68">
        <v>4.0</v>
      </c>
      <c r="F15" s="68">
        <v>3.0</v>
      </c>
      <c r="G15" s="68">
        <v>4.0</v>
      </c>
      <c r="H15" s="68">
        <v>2.0</v>
      </c>
      <c r="I15" s="68">
        <v>2.0</v>
      </c>
      <c r="J15" s="68">
        <v>7.0</v>
      </c>
      <c r="K15" s="68">
        <v>4.0</v>
      </c>
      <c r="L15" s="69"/>
      <c r="M15" s="69"/>
      <c r="N15" s="69"/>
      <c r="O15" s="69"/>
      <c r="P15" s="1"/>
      <c r="Q15" s="1"/>
      <c r="R15" s="1"/>
      <c r="S15" s="1"/>
    </row>
    <row r="16" ht="24.0" customHeight="1">
      <c r="A16" s="10">
        <f>Equipes!A16</f>
        <v>14</v>
      </c>
      <c r="B16" s="70" t="str">
        <f>TEXT(Equipes!B16,"")</f>
        <v>SMUC 1</v>
      </c>
      <c r="C16" s="67">
        <f t="shared" si="1"/>
        <v>28</v>
      </c>
      <c r="D16" s="71">
        <v>2.0</v>
      </c>
      <c r="E16" s="71">
        <v>4.0</v>
      </c>
      <c r="F16" s="71">
        <v>5.0</v>
      </c>
      <c r="G16" s="71">
        <v>6.0</v>
      </c>
      <c r="H16" s="71">
        <v>3.0</v>
      </c>
      <c r="I16" s="71">
        <v>2.0</v>
      </c>
      <c r="J16" s="71">
        <v>3.0</v>
      </c>
      <c r="K16" s="71">
        <v>5.0</v>
      </c>
      <c r="L16" s="71">
        <v>4.0</v>
      </c>
      <c r="M16" s="71">
        <v>1.0</v>
      </c>
      <c r="N16" s="72"/>
      <c r="O16" s="72"/>
      <c r="P16" s="1"/>
      <c r="Q16" s="1"/>
      <c r="R16" s="1"/>
      <c r="S16" s="1"/>
    </row>
    <row r="17" ht="24.0" customHeight="1">
      <c r="A17" s="10">
        <f>Equipes!A17</f>
        <v>15</v>
      </c>
      <c r="B17" s="66" t="str">
        <f>TEXT(Equipes!B17,"")</f>
        <v>SMUC 2</v>
      </c>
      <c r="C17" s="67">
        <f t="shared" si="1"/>
        <v>16.8</v>
      </c>
      <c r="D17" s="68">
        <v>2.0</v>
      </c>
      <c r="E17" s="68">
        <v>3.0</v>
      </c>
      <c r="F17" s="68">
        <v>1.0</v>
      </c>
      <c r="G17" s="68">
        <v>3.0</v>
      </c>
      <c r="H17" s="68">
        <v>1.0</v>
      </c>
      <c r="I17" s="68">
        <v>3.0</v>
      </c>
      <c r="J17" s="68">
        <v>2.0</v>
      </c>
      <c r="K17" s="68">
        <v>2.0</v>
      </c>
      <c r="L17" s="68">
        <v>2.0</v>
      </c>
      <c r="M17" s="68">
        <v>2.0</v>
      </c>
      <c r="N17" s="69"/>
      <c r="O17" s="69"/>
      <c r="P17" s="1"/>
      <c r="Q17" s="1"/>
      <c r="R17" s="1"/>
      <c r="S17" s="1"/>
    </row>
    <row r="18" ht="24.0" customHeight="1">
      <c r="A18" s="10">
        <f>Equipes!A18</f>
        <v>16</v>
      </c>
      <c r="B18" s="70" t="str">
        <f>TEXT(Equipes!B18,"")</f>
        <v>SMUC 3</v>
      </c>
      <c r="C18" s="67">
        <f t="shared" si="1"/>
        <v>19.2</v>
      </c>
      <c r="D18" s="71">
        <v>3.0</v>
      </c>
      <c r="E18" s="71">
        <v>2.0</v>
      </c>
      <c r="F18" s="71">
        <v>2.0</v>
      </c>
      <c r="G18" s="71">
        <v>2.0</v>
      </c>
      <c r="H18" s="71">
        <v>3.0</v>
      </c>
      <c r="I18" s="71">
        <v>4.0</v>
      </c>
      <c r="J18" s="71">
        <v>1.0</v>
      </c>
      <c r="K18" s="71">
        <v>4.0</v>
      </c>
      <c r="L18" s="71">
        <v>2.0</v>
      </c>
      <c r="M18" s="71">
        <v>1.0</v>
      </c>
      <c r="N18" s="72"/>
      <c r="O18" s="72"/>
      <c r="P18" s="1"/>
      <c r="Q18" s="1"/>
      <c r="R18" s="1"/>
      <c r="S18" s="1"/>
    </row>
    <row r="19" ht="24.0" customHeight="1">
      <c r="A19" s="10">
        <f>Equipes!A19</f>
        <v>17</v>
      </c>
      <c r="B19" s="66" t="str">
        <f>TEXT(Equipes!B19,"")</f>
        <v>UAVH 1</v>
      </c>
      <c r="C19" s="67">
        <f t="shared" si="1"/>
        <v>20</v>
      </c>
      <c r="D19" s="68">
        <v>3.0</v>
      </c>
      <c r="E19" s="68">
        <v>3.0</v>
      </c>
      <c r="F19" s="68">
        <v>3.0</v>
      </c>
      <c r="G19" s="68">
        <v>1.0</v>
      </c>
      <c r="H19" s="68">
        <v>3.0</v>
      </c>
      <c r="I19" s="68">
        <v>2.0</v>
      </c>
      <c r="J19" s="68">
        <v>3.0</v>
      </c>
      <c r="K19" s="68">
        <v>2.0</v>
      </c>
      <c r="L19" s="68">
        <v>3.0</v>
      </c>
      <c r="M19" s="68">
        <v>2.0</v>
      </c>
      <c r="N19" s="69"/>
      <c r="O19" s="69"/>
      <c r="P19" s="1"/>
      <c r="Q19" s="1"/>
      <c r="R19" s="1"/>
      <c r="S19" s="1"/>
    </row>
    <row r="20" ht="24.0" customHeight="1">
      <c r="A20" s="10">
        <f>Equipes!A20</f>
        <v>18</v>
      </c>
      <c r="B20" s="70" t="str">
        <f>TEXT(Equipes!B20,"")</f>
        <v>UAVH 2</v>
      </c>
      <c r="C20" s="67">
        <f t="shared" si="1"/>
        <v>23.2</v>
      </c>
      <c r="D20" s="71">
        <v>3.0</v>
      </c>
      <c r="E20" s="71">
        <v>2.0</v>
      </c>
      <c r="F20" s="71">
        <v>5.0</v>
      </c>
      <c r="G20" s="71">
        <v>2.0</v>
      </c>
      <c r="H20" s="71">
        <v>2.0</v>
      </c>
      <c r="I20" s="71">
        <v>4.0</v>
      </c>
      <c r="J20" s="71">
        <v>1.0</v>
      </c>
      <c r="K20" s="71">
        <v>2.0</v>
      </c>
      <c r="L20" s="71">
        <v>3.0</v>
      </c>
      <c r="M20" s="71">
        <v>5.0</v>
      </c>
      <c r="N20" s="72"/>
      <c r="O20" s="72"/>
      <c r="P20" s="1"/>
      <c r="Q20" s="1"/>
      <c r="R20" s="1"/>
      <c r="S20" s="1"/>
    </row>
    <row r="21" ht="24.0" customHeight="1">
      <c r="A21" s="10">
        <f>Equipes!A21</f>
        <v>19</v>
      </c>
      <c r="B21" s="66" t="str">
        <f>TEXT(Equipes!B21,"")</f>
        <v>USPEG 1</v>
      </c>
      <c r="C21" s="67">
        <f t="shared" si="1"/>
        <v>22.22222222</v>
      </c>
      <c r="D21" s="68">
        <v>1.0</v>
      </c>
      <c r="E21" s="68">
        <v>4.0</v>
      </c>
      <c r="F21" s="68">
        <v>5.0</v>
      </c>
      <c r="G21" s="68">
        <v>2.0</v>
      </c>
      <c r="H21" s="68">
        <v>4.0</v>
      </c>
      <c r="I21" s="68">
        <v>2.0</v>
      </c>
      <c r="J21" s="68">
        <v>3.0</v>
      </c>
      <c r="K21" s="68">
        <v>1.0</v>
      </c>
      <c r="L21" s="68">
        <v>3.0</v>
      </c>
      <c r="M21" s="69"/>
      <c r="N21" s="69"/>
      <c r="O21" s="69"/>
      <c r="P21" s="1"/>
      <c r="Q21" s="1"/>
      <c r="R21" s="1"/>
      <c r="S21" s="1"/>
    </row>
    <row r="22" ht="24.0" customHeight="1">
      <c r="A22" s="10">
        <f>Equipes!A22</f>
        <v>20</v>
      </c>
      <c r="B22" s="70" t="str">
        <f>TEXT(Equipes!B22,"")</f>
        <v>USPEG 2</v>
      </c>
      <c r="C22" s="67">
        <f t="shared" si="1"/>
        <v>19</v>
      </c>
      <c r="D22" s="71">
        <v>1.0</v>
      </c>
      <c r="E22" s="71">
        <v>2.0</v>
      </c>
      <c r="F22" s="71">
        <v>2.0</v>
      </c>
      <c r="G22" s="71">
        <v>4.0</v>
      </c>
      <c r="H22" s="71">
        <v>4.0</v>
      </c>
      <c r="I22" s="71">
        <v>1.0</v>
      </c>
      <c r="J22" s="71">
        <v>3.0</v>
      </c>
      <c r="K22" s="71">
        <v>2.0</v>
      </c>
      <c r="L22" s="72"/>
      <c r="M22" s="72"/>
      <c r="N22" s="72"/>
      <c r="O22" s="72"/>
      <c r="P22" s="1"/>
      <c r="Q22" s="1"/>
      <c r="R22" s="1"/>
      <c r="S22" s="1"/>
    </row>
    <row r="23" ht="24.0" customHeight="1">
      <c r="A23" s="10">
        <f>Equipes!A23</f>
        <v>21</v>
      </c>
      <c r="B23" s="66" t="str">
        <f>TEXT(Equipes!B23,"")</f>
        <v/>
      </c>
      <c r="C23" s="67" t="str">
        <f t="shared" si="1"/>
        <v/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1"/>
      <c r="Q23" s="1"/>
      <c r="R23" s="1"/>
      <c r="S23" s="1"/>
    </row>
  </sheetData>
  <mergeCells count="3">
    <mergeCell ref="B1:B2"/>
    <mergeCell ref="C1:O1"/>
    <mergeCell ref="Q2:S6"/>
  </mergeCells>
  <conditionalFormatting sqref="D3:O23">
    <cfRule type="expression" dxfId="0" priority="1">
      <formula>AND(D3&lt;&gt;"",NOT(ISNUMBER(D3)))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11.43"/>
    <col customWidth="1" min="2" max="3" width="19.71"/>
    <col customWidth="1" min="4" max="15" width="7.71"/>
    <col customWidth="1" min="16" max="19" width="11.43"/>
  </cols>
  <sheetData>
    <row r="1">
      <c r="A1" s="1"/>
      <c r="B1" s="73" t="str">
        <f>Equipes!B1</f>
        <v>EA</v>
      </c>
      <c r="C1" s="74" t="s">
        <v>56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1"/>
      <c r="Q1" s="1"/>
      <c r="R1" s="1"/>
      <c r="S1" s="1"/>
    </row>
    <row r="2" ht="31.5" customHeight="1">
      <c r="A2" s="1"/>
      <c r="B2" s="6"/>
      <c r="C2" s="75" t="s">
        <v>47</v>
      </c>
      <c r="D2" s="76">
        <v>1.0</v>
      </c>
      <c r="E2" s="76">
        <v>2.0</v>
      </c>
      <c r="F2" s="76">
        <v>3.0</v>
      </c>
      <c r="G2" s="76">
        <v>4.0</v>
      </c>
      <c r="H2" s="76">
        <v>5.0</v>
      </c>
      <c r="I2" s="76">
        <v>6.0</v>
      </c>
      <c r="J2" s="76">
        <v>7.0</v>
      </c>
      <c r="K2" s="76">
        <v>8.0</v>
      </c>
      <c r="L2" s="76">
        <v>9.0</v>
      </c>
      <c r="M2" s="76">
        <v>10.0</v>
      </c>
      <c r="N2" s="76">
        <v>11.0</v>
      </c>
      <c r="O2" s="76">
        <v>12.0</v>
      </c>
      <c r="P2" s="1"/>
      <c r="Q2" s="27" t="s">
        <v>57</v>
      </c>
      <c r="R2" s="28"/>
      <c r="S2" s="29"/>
    </row>
    <row r="3" ht="24.0" customHeight="1">
      <c r="A3" s="10">
        <f>Equipes!A3</f>
        <v>1</v>
      </c>
      <c r="B3" s="77" t="str">
        <f>TEXT(Equipes!B3,"")</f>
        <v>AAC</v>
      </c>
      <c r="C3" s="78">
        <f t="shared" ref="C3:C23" si="1">IFERROR(AVERAGE(D3:O3)*8,"")</f>
        <v>32</v>
      </c>
      <c r="D3" s="79">
        <v>5.0</v>
      </c>
      <c r="E3" s="79">
        <v>3.0</v>
      </c>
      <c r="F3" s="79">
        <v>6.0</v>
      </c>
      <c r="G3" s="79">
        <v>4.0</v>
      </c>
      <c r="H3" s="79">
        <v>5.0</v>
      </c>
      <c r="I3" s="79">
        <v>2.0</v>
      </c>
      <c r="J3" s="79">
        <v>4.0</v>
      </c>
      <c r="K3" s="79">
        <v>3.0</v>
      </c>
      <c r="L3" s="80"/>
      <c r="M3" s="80"/>
      <c r="N3" s="80"/>
      <c r="O3" s="80"/>
      <c r="P3" s="1"/>
      <c r="Q3" s="33"/>
      <c r="S3" s="34"/>
    </row>
    <row r="4" ht="24.0" customHeight="1">
      <c r="A4" s="10">
        <f>Equipes!A4</f>
        <v>2</v>
      </c>
      <c r="B4" s="81" t="str">
        <f>TEXT(Equipes!B4,"")</f>
        <v>ACP</v>
      </c>
      <c r="C4" s="78">
        <f t="shared" si="1"/>
        <v>40</v>
      </c>
      <c r="D4" s="82">
        <v>5.0</v>
      </c>
      <c r="E4" s="82">
        <v>6.0</v>
      </c>
      <c r="F4" s="82">
        <v>3.0</v>
      </c>
      <c r="G4" s="82">
        <v>4.0</v>
      </c>
      <c r="H4" s="82">
        <v>5.0</v>
      </c>
      <c r="I4" s="82">
        <v>5.0</v>
      </c>
      <c r="J4" s="82">
        <v>5.0</v>
      </c>
      <c r="K4" s="82">
        <v>6.0</v>
      </c>
      <c r="L4" s="82">
        <v>6.0</v>
      </c>
      <c r="M4" s="82">
        <v>5.0</v>
      </c>
      <c r="N4" s="83"/>
      <c r="O4" s="83"/>
      <c r="P4" s="1"/>
      <c r="Q4" s="33"/>
      <c r="S4" s="34"/>
    </row>
    <row r="5" ht="24.0" customHeight="1">
      <c r="A5" s="10">
        <f>Equipes!A5</f>
        <v>3</v>
      </c>
      <c r="B5" s="77" t="str">
        <f>TEXT(Equipes!B5,"")</f>
        <v>Massilia</v>
      </c>
      <c r="C5" s="78">
        <f t="shared" si="1"/>
        <v>31.33333333</v>
      </c>
      <c r="D5" s="79">
        <v>3.0</v>
      </c>
      <c r="E5" s="79">
        <v>4.0</v>
      </c>
      <c r="F5" s="79">
        <v>3.0</v>
      </c>
      <c r="G5" s="79">
        <v>5.0</v>
      </c>
      <c r="H5" s="79">
        <v>4.0</v>
      </c>
      <c r="I5" s="79">
        <v>4.0</v>
      </c>
      <c r="J5" s="79">
        <v>4.0</v>
      </c>
      <c r="K5" s="79">
        <v>4.0</v>
      </c>
      <c r="L5" s="79">
        <v>4.0</v>
      </c>
      <c r="M5" s="79">
        <v>4.0</v>
      </c>
      <c r="N5" s="79">
        <v>4.0</v>
      </c>
      <c r="O5" s="79">
        <v>4.0</v>
      </c>
      <c r="P5" s="1"/>
      <c r="Q5" s="33"/>
      <c r="S5" s="34"/>
    </row>
    <row r="6" ht="24.0" customHeight="1">
      <c r="A6" s="10">
        <f>Equipes!A6</f>
        <v>4</v>
      </c>
      <c r="B6" s="81" t="str">
        <f>TEXT(Equipes!B6,"")</f>
        <v>OM 1</v>
      </c>
      <c r="C6" s="78">
        <f t="shared" si="1"/>
        <v>38.4</v>
      </c>
      <c r="D6" s="82">
        <v>7.0</v>
      </c>
      <c r="E6" s="82">
        <v>5.0</v>
      </c>
      <c r="F6" s="82">
        <v>5.0</v>
      </c>
      <c r="G6" s="82">
        <v>6.0</v>
      </c>
      <c r="H6" s="82">
        <v>4.0</v>
      </c>
      <c r="I6" s="82">
        <v>4.0</v>
      </c>
      <c r="J6" s="82">
        <v>4.0</v>
      </c>
      <c r="K6" s="82">
        <v>5.0</v>
      </c>
      <c r="L6" s="82">
        <v>5.0</v>
      </c>
      <c r="M6" s="82">
        <v>3.0</v>
      </c>
      <c r="N6" s="83"/>
      <c r="O6" s="83"/>
      <c r="P6" s="1"/>
      <c r="Q6" s="38"/>
      <c r="R6" s="39"/>
      <c r="S6" s="40"/>
    </row>
    <row r="7" ht="24.0" customHeight="1">
      <c r="A7" s="10">
        <f>Equipes!A7</f>
        <v>5</v>
      </c>
      <c r="B7" s="77" t="str">
        <f>TEXT(Equipes!B7,"")</f>
        <v>OM 2</v>
      </c>
      <c r="C7" s="78">
        <f t="shared" si="1"/>
        <v>32.88888889</v>
      </c>
      <c r="D7" s="79">
        <v>5.0</v>
      </c>
      <c r="E7" s="79">
        <v>5.0</v>
      </c>
      <c r="F7" s="80"/>
      <c r="G7" s="79">
        <v>5.0</v>
      </c>
      <c r="H7" s="79">
        <v>4.0</v>
      </c>
      <c r="I7" s="79">
        <v>3.0</v>
      </c>
      <c r="J7" s="79">
        <v>4.0</v>
      </c>
      <c r="K7" s="79">
        <v>4.0</v>
      </c>
      <c r="L7" s="79">
        <v>2.0</v>
      </c>
      <c r="M7" s="79">
        <v>5.0</v>
      </c>
      <c r="N7" s="80"/>
      <c r="O7" s="80"/>
      <c r="P7" s="1"/>
      <c r="Q7" s="1"/>
      <c r="R7" s="1"/>
      <c r="S7" s="1"/>
    </row>
    <row r="8" ht="24.0" customHeight="1">
      <c r="A8" s="10">
        <f>Equipes!A8</f>
        <v>6</v>
      </c>
      <c r="B8" s="81" t="str">
        <f>TEXT(Equipes!B8,"")</f>
        <v>OM 3</v>
      </c>
      <c r="C8" s="78">
        <f t="shared" si="1"/>
        <v>28.44444444</v>
      </c>
      <c r="D8" s="82">
        <v>5.0</v>
      </c>
      <c r="E8" s="82">
        <v>4.0</v>
      </c>
      <c r="F8" s="82">
        <v>2.0</v>
      </c>
      <c r="G8" s="82">
        <v>4.0</v>
      </c>
      <c r="H8" s="82">
        <v>2.0</v>
      </c>
      <c r="I8" s="82">
        <v>2.0</v>
      </c>
      <c r="J8" s="82">
        <v>3.0</v>
      </c>
      <c r="K8" s="82">
        <v>5.0</v>
      </c>
      <c r="L8" s="82">
        <v>5.0</v>
      </c>
      <c r="M8" s="83"/>
      <c r="N8" s="83"/>
      <c r="O8" s="83"/>
      <c r="P8" s="1"/>
      <c r="Q8" s="1"/>
      <c r="R8" s="1"/>
      <c r="S8" s="1"/>
    </row>
    <row r="9" ht="24.0" customHeight="1">
      <c r="A9" s="10">
        <f>Equipes!A9</f>
        <v>7</v>
      </c>
      <c r="B9" s="77" t="str">
        <f>TEXT(Equipes!B9,"")</f>
        <v>OM 4</v>
      </c>
      <c r="C9" s="78">
        <f t="shared" si="1"/>
        <v>32</v>
      </c>
      <c r="D9" s="79">
        <v>4.0</v>
      </c>
      <c r="E9" s="79">
        <v>5.0</v>
      </c>
      <c r="F9" s="79">
        <v>5.0</v>
      </c>
      <c r="G9" s="79">
        <v>4.0</v>
      </c>
      <c r="H9" s="79">
        <v>3.0</v>
      </c>
      <c r="I9" s="79">
        <v>4.0</v>
      </c>
      <c r="J9" s="79">
        <v>3.0</v>
      </c>
      <c r="K9" s="79">
        <v>4.0</v>
      </c>
      <c r="L9" s="80"/>
      <c r="M9" s="80"/>
      <c r="N9" s="80"/>
      <c r="O9" s="80"/>
      <c r="P9" s="1"/>
      <c r="Q9" s="1"/>
      <c r="R9" s="1"/>
      <c r="S9" s="1"/>
    </row>
    <row r="10" ht="24.0" customHeight="1">
      <c r="A10" s="10">
        <f>Equipes!A10</f>
        <v>8</v>
      </c>
      <c r="B10" s="81" t="str">
        <f>TEXT(Equipes!B10,"")</f>
        <v>SCO 1</v>
      </c>
      <c r="C10" s="78">
        <f t="shared" si="1"/>
        <v>28</v>
      </c>
      <c r="D10" s="82">
        <v>5.0</v>
      </c>
      <c r="E10" s="82">
        <v>3.0</v>
      </c>
      <c r="F10" s="82">
        <v>4.0</v>
      </c>
      <c r="G10" s="82">
        <v>4.0</v>
      </c>
      <c r="H10" s="82">
        <v>3.0</v>
      </c>
      <c r="I10" s="82">
        <v>2.0</v>
      </c>
      <c r="J10" s="82">
        <v>4.0</v>
      </c>
      <c r="K10" s="82">
        <v>4.0</v>
      </c>
      <c r="L10" s="82">
        <v>3.0</v>
      </c>
      <c r="M10" s="82">
        <v>3.0</v>
      </c>
      <c r="N10" s="83"/>
      <c r="O10" s="83"/>
      <c r="P10" s="1"/>
      <c r="Q10" s="1"/>
      <c r="R10" s="1"/>
      <c r="S10" s="1"/>
    </row>
    <row r="11" ht="24.0" customHeight="1">
      <c r="A11" s="10">
        <f>Equipes!A11</f>
        <v>9</v>
      </c>
      <c r="B11" s="77" t="str">
        <f>TEXT(Equipes!B11,"")</f>
        <v>SCO 2</v>
      </c>
      <c r="C11" s="78">
        <f t="shared" si="1"/>
        <v>32</v>
      </c>
      <c r="D11" s="79">
        <v>4.0</v>
      </c>
      <c r="E11" s="79">
        <v>5.0</v>
      </c>
      <c r="F11" s="80"/>
      <c r="G11" s="79">
        <v>3.0</v>
      </c>
      <c r="H11" s="79">
        <v>3.0</v>
      </c>
      <c r="I11" s="79">
        <v>3.0</v>
      </c>
      <c r="J11" s="80"/>
      <c r="K11" s="79">
        <v>5.0</v>
      </c>
      <c r="L11" s="79">
        <v>4.0</v>
      </c>
      <c r="M11" s="79">
        <v>5.0</v>
      </c>
      <c r="N11" s="80"/>
      <c r="O11" s="80"/>
      <c r="P11" s="1"/>
      <c r="Q11" s="1"/>
      <c r="R11" s="1"/>
      <c r="S11" s="1"/>
    </row>
    <row r="12" ht="24.0" customHeight="1">
      <c r="A12" s="10">
        <f>Equipes!A12</f>
        <v>10</v>
      </c>
      <c r="B12" s="81" t="str">
        <f>TEXT(Equipes!B12,"")</f>
        <v>SCO 3</v>
      </c>
      <c r="C12" s="78">
        <f t="shared" si="1"/>
        <v>31.2</v>
      </c>
      <c r="D12" s="82">
        <v>4.0</v>
      </c>
      <c r="E12" s="82">
        <v>4.0</v>
      </c>
      <c r="F12" s="82">
        <v>5.0</v>
      </c>
      <c r="G12" s="82">
        <v>3.0</v>
      </c>
      <c r="H12" s="82">
        <v>4.0</v>
      </c>
      <c r="I12" s="82">
        <v>4.0</v>
      </c>
      <c r="J12" s="82">
        <v>4.0</v>
      </c>
      <c r="K12" s="82">
        <v>3.0</v>
      </c>
      <c r="L12" s="82">
        <v>4.0</v>
      </c>
      <c r="M12" s="82">
        <v>4.0</v>
      </c>
      <c r="N12" s="83"/>
      <c r="O12" s="83"/>
      <c r="P12" s="1"/>
      <c r="Q12" s="1"/>
      <c r="R12" s="1"/>
      <c r="S12" s="1"/>
    </row>
    <row r="13" ht="24.0" customHeight="1">
      <c r="A13" s="10">
        <f>Equipes!A13</f>
        <v>11</v>
      </c>
      <c r="B13" s="77" t="str">
        <f>TEXT(Equipes!B13,"")</f>
        <v>SCO 4</v>
      </c>
      <c r="C13" s="78">
        <f t="shared" si="1"/>
        <v>35.2</v>
      </c>
      <c r="D13" s="79">
        <v>4.0</v>
      </c>
      <c r="E13" s="79">
        <v>4.0</v>
      </c>
      <c r="F13" s="79">
        <v>5.0</v>
      </c>
      <c r="G13" s="79">
        <v>5.0</v>
      </c>
      <c r="H13" s="79">
        <v>4.0</v>
      </c>
      <c r="I13" s="79">
        <v>3.0</v>
      </c>
      <c r="J13" s="79">
        <v>5.0</v>
      </c>
      <c r="K13" s="79">
        <v>5.0</v>
      </c>
      <c r="L13" s="79">
        <v>4.0</v>
      </c>
      <c r="M13" s="79">
        <v>5.0</v>
      </c>
      <c r="N13" s="80"/>
      <c r="O13" s="80"/>
      <c r="P13" s="1"/>
      <c r="Q13" s="1"/>
      <c r="R13" s="1"/>
      <c r="S13" s="1"/>
    </row>
    <row r="14" ht="24.0" customHeight="1">
      <c r="A14" s="10">
        <f>Equipes!A14</f>
        <v>12</v>
      </c>
      <c r="B14" s="81" t="str">
        <f>TEXT(Equipes!B14,"")</f>
        <v>Septèmes 1</v>
      </c>
      <c r="C14" s="78">
        <f t="shared" si="1"/>
        <v>36.44444444</v>
      </c>
      <c r="D14" s="82">
        <v>4.0</v>
      </c>
      <c r="E14" s="82">
        <v>5.0</v>
      </c>
      <c r="F14" s="82">
        <v>5.0</v>
      </c>
      <c r="G14" s="82">
        <v>5.0</v>
      </c>
      <c r="H14" s="82">
        <v>5.0</v>
      </c>
      <c r="I14" s="82">
        <v>5.0</v>
      </c>
      <c r="J14" s="82">
        <v>4.0</v>
      </c>
      <c r="K14" s="82">
        <v>4.0</v>
      </c>
      <c r="L14" s="82">
        <v>4.0</v>
      </c>
      <c r="M14" s="82"/>
      <c r="N14" s="83"/>
      <c r="O14" s="83"/>
      <c r="P14" s="1"/>
      <c r="Q14" s="1"/>
      <c r="R14" s="1"/>
      <c r="S14" s="1"/>
    </row>
    <row r="15" ht="24.0" customHeight="1">
      <c r="A15" s="10">
        <f>Equipes!A15</f>
        <v>13</v>
      </c>
      <c r="B15" s="77" t="str">
        <f>TEXT(Equipes!B15,"")</f>
        <v>Septèmes 2</v>
      </c>
      <c r="C15" s="78">
        <f t="shared" si="1"/>
        <v>37</v>
      </c>
      <c r="D15" s="79">
        <v>4.0</v>
      </c>
      <c r="E15" s="79">
        <v>6.0</v>
      </c>
      <c r="F15" s="79">
        <v>5.0</v>
      </c>
      <c r="G15" s="79">
        <v>5.0</v>
      </c>
      <c r="H15" s="79">
        <v>5.0</v>
      </c>
      <c r="I15" s="79">
        <v>3.0</v>
      </c>
      <c r="J15" s="79">
        <v>5.0</v>
      </c>
      <c r="K15" s="79">
        <v>4.0</v>
      </c>
      <c r="L15" s="80"/>
      <c r="M15" s="80"/>
      <c r="N15" s="80"/>
      <c r="O15" s="80"/>
      <c r="P15" s="1"/>
      <c r="Q15" s="1"/>
      <c r="R15" s="1"/>
      <c r="S15" s="1"/>
    </row>
    <row r="16" ht="24.0" customHeight="1">
      <c r="A16" s="10">
        <f>Equipes!A16</f>
        <v>14</v>
      </c>
      <c r="B16" s="81" t="str">
        <f>TEXT(Equipes!B16,"")</f>
        <v>SMUC 1</v>
      </c>
      <c r="C16" s="78">
        <f t="shared" si="1"/>
        <v>44.8</v>
      </c>
      <c r="D16" s="82">
        <v>5.0</v>
      </c>
      <c r="E16" s="82">
        <v>4.0</v>
      </c>
      <c r="F16" s="82">
        <v>6.0</v>
      </c>
      <c r="G16" s="82">
        <v>6.0</v>
      </c>
      <c r="H16" s="82">
        <v>7.0</v>
      </c>
      <c r="I16" s="82">
        <v>5.0</v>
      </c>
      <c r="J16" s="82">
        <v>6.0</v>
      </c>
      <c r="K16" s="82">
        <v>6.0</v>
      </c>
      <c r="L16" s="82">
        <v>7.0</v>
      </c>
      <c r="M16" s="82">
        <v>4.0</v>
      </c>
      <c r="N16" s="83"/>
      <c r="O16" s="83"/>
      <c r="P16" s="1"/>
      <c r="Q16" s="1"/>
      <c r="R16" s="1"/>
      <c r="S16" s="1"/>
    </row>
    <row r="17" ht="24.0" customHeight="1">
      <c r="A17" s="10">
        <f>Equipes!A17</f>
        <v>15</v>
      </c>
      <c r="B17" s="77" t="str">
        <f>TEXT(Equipes!B17,"")</f>
        <v>SMUC 2</v>
      </c>
      <c r="C17" s="78">
        <f t="shared" si="1"/>
        <v>26.4</v>
      </c>
      <c r="D17" s="79">
        <v>4.0</v>
      </c>
      <c r="E17" s="79">
        <v>4.0</v>
      </c>
      <c r="F17" s="79">
        <v>3.0</v>
      </c>
      <c r="G17" s="79">
        <v>3.0</v>
      </c>
      <c r="H17" s="79">
        <v>3.0</v>
      </c>
      <c r="I17" s="79">
        <v>3.0</v>
      </c>
      <c r="J17" s="79">
        <v>4.0</v>
      </c>
      <c r="K17" s="79">
        <v>3.0</v>
      </c>
      <c r="L17" s="79">
        <v>3.0</v>
      </c>
      <c r="M17" s="79">
        <v>3.0</v>
      </c>
      <c r="N17" s="80"/>
      <c r="O17" s="80"/>
      <c r="P17" s="1"/>
      <c r="Q17" s="1"/>
      <c r="R17" s="1"/>
      <c r="S17" s="1"/>
    </row>
    <row r="18" ht="24.0" customHeight="1">
      <c r="A18" s="10">
        <f>Equipes!A18</f>
        <v>16</v>
      </c>
      <c r="B18" s="81" t="str">
        <f>TEXT(Equipes!B18,"")</f>
        <v>SMUC 3</v>
      </c>
      <c r="C18" s="78">
        <f t="shared" si="1"/>
        <v>29.6</v>
      </c>
      <c r="D18" s="82">
        <v>3.0</v>
      </c>
      <c r="E18" s="82">
        <v>4.0</v>
      </c>
      <c r="F18" s="82">
        <v>4.0</v>
      </c>
      <c r="G18" s="82">
        <v>4.0</v>
      </c>
      <c r="H18" s="82">
        <v>4.0</v>
      </c>
      <c r="I18" s="82">
        <v>4.0</v>
      </c>
      <c r="J18" s="82">
        <v>3.0</v>
      </c>
      <c r="K18" s="82">
        <v>5.0</v>
      </c>
      <c r="L18" s="82">
        <v>3.0</v>
      </c>
      <c r="M18" s="82">
        <v>3.0</v>
      </c>
      <c r="N18" s="83"/>
      <c r="O18" s="83"/>
      <c r="P18" s="1"/>
      <c r="Q18" s="1"/>
      <c r="R18" s="1"/>
      <c r="S18" s="1"/>
    </row>
    <row r="19" ht="24.0" customHeight="1">
      <c r="A19" s="10">
        <f>Equipes!A19</f>
        <v>17</v>
      </c>
      <c r="B19" s="77" t="str">
        <f>TEXT(Equipes!B19,"")</f>
        <v>UAVH 1</v>
      </c>
      <c r="C19" s="78">
        <f t="shared" si="1"/>
        <v>30.4</v>
      </c>
      <c r="D19" s="79">
        <v>3.0</v>
      </c>
      <c r="E19" s="79">
        <v>4.0</v>
      </c>
      <c r="F19" s="79">
        <v>3.0</v>
      </c>
      <c r="G19" s="79">
        <v>5.0</v>
      </c>
      <c r="H19" s="79">
        <v>5.0</v>
      </c>
      <c r="I19" s="79">
        <v>4.0</v>
      </c>
      <c r="J19" s="79">
        <v>3.0</v>
      </c>
      <c r="K19" s="79">
        <v>4.0</v>
      </c>
      <c r="L19" s="79">
        <v>3.0</v>
      </c>
      <c r="M19" s="79">
        <v>4.0</v>
      </c>
      <c r="N19" s="80"/>
      <c r="O19" s="80"/>
      <c r="P19" s="1"/>
      <c r="Q19" s="1"/>
      <c r="R19" s="1"/>
      <c r="S19" s="1"/>
    </row>
    <row r="20" ht="24.0" customHeight="1">
      <c r="A20" s="10">
        <f>Equipes!A20</f>
        <v>18</v>
      </c>
      <c r="B20" s="81" t="str">
        <f>TEXT(Equipes!B20,"")</f>
        <v>UAVH 2</v>
      </c>
      <c r="C20" s="78">
        <f t="shared" si="1"/>
        <v>34.4</v>
      </c>
      <c r="D20" s="82">
        <v>4.0</v>
      </c>
      <c r="E20" s="82">
        <v>4.0</v>
      </c>
      <c r="F20" s="82">
        <v>5.0</v>
      </c>
      <c r="G20" s="82">
        <v>6.0</v>
      </c>
      <c r="H20" s="82">
        <v>4.0</v>
      </c>
      <c r="I20" s="82">
        <v>3.0</v>
      </c>
      <c r="J20" s="82">
        <v>4.0</v>
      </c>
      <c r="K20" s="82">
        <v>4.0</v>
      </c>
      <c r="L20" s="82">
        <v>5.0</v>
      </c>
      <c r="M20" s="82">
        <v>4.0</v>
      </c>
      <c r="N20" s="83"/>
      <c r="O20" s="83"/>
      <c r="P20" s="1"/>
      <c r="Q20" s="1"/>
      <c r="R20" s="1"/>
      <c r="S20" s="1"/>
    </row>
    <row r="21" ht="24.0" customHeight="1">
      <c r="A21" s="10">
        <f>Equipes!A21</f>
        <v>19</v>
      </c>
      <c r="B21" s="77" t="str">
        <f>TEXT(Equipes!B21,"")</f>
        <v>USPEG 1</v>
      </c>
      <c r="C21" s="78">
        <f t="shared" si="1"/>
        <v>41.77777778</v>
      </c>
      <c r="D21" s="79">
        <v>3.0</v>
      </c>
      <c r="E21" s="79">
        <v>6.0</v>
      </c>
      <c r="F21" s="79">
        <v>6.0</v>
      </c>
      <c r="G21" s="79">
        <v>6.0</v>
      </c>
      <c r="H21" s="79">
        <v>6.0</v>
      </c>
      <c r="I21" s="79">
        <v>6.0</v>
      </c>
      <c r="J21" s="79">
        <v>6.0</v>
      </c>
      <c r="K21" s="79">
        <v>4.0</v>
      </c>
      <c r="L21" s="79">
        <v>4.0</v>
      </c>
      <c r="M21" s="80"/>
      <c r="N21" s="80"/>
      <c r="O21" s="80"/>
      <c r="P21" s="1"/>
      <c r="Q21" s="1"/>
      <c r="R21" s="1"/>
      <c r="S21" s="1"/>
    </row>
    <row r="22" ht="24.0" customHeight="1">
      <c r="A22" s="10">
        <f>Equipes!A22</f>
        <v>20</v>
      </c>
      <c r="B22" s="81" t="str">
        <f>TEXT(Equipes!B22,"")</f>
        <v>USPEG 2</v>
      </c>
      <c r="C22" s="78">
        <f t="shared" si="1"/>
        <v>32</v>
      </c>
      <c r="D22" s="82">
        <v>4.0</v>
      </c>
      <c r="E22" s="82">
        <v>4.0</v>
      </c>
      <c r="F22" s="82">
        <v>4.0</v>
      </c>
      <c r="G22" s="82">
        <v>5.0</v>
      </c>
      <c r="H22" s="82">
        <v>5.0</v>
      </c>
      <c r="I22" s="82">
        <v>3.0</v>
      </c>
      <c r="J22" s="82">
        <v>4.0</v>
      </c>
      <c r="K22" s="82">
        <v>4.0</v>
      </c>
      <c r="L22" s="82">
        <v>3.0</v>
      </c>
      <c r="M22" s="82">
        <v>4.0</v>
      </c>
      <c r="N22" s="83"/>
      <c r="O22" s="83"/>
      <c r="P22" s="1"/>
      <c r="Q22" s="1"/>
      <c r="R22" s="1"/>
      <c r="S22" s="1"/>
    </row>
    <row r="23" ht="24.0" customHeight="1">
      <c r="A23" s="10">
        <f>Equipes!A23</f>
        <v>21</v>
      </c>
      <c r="B23" s="77" t="str">
        <f>TEXT(Equipes!B23,"")</f>
        <v/>
      </c>
      <c r="C23" s="78" t="str">
        <f t="shared" si="1"/>
        <v/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1"/>
      <c r="Q23" s="1"/>
      <c r="R23" s="1"/>
      <c r="S23" s="1"/>
    </row>
  </sheetData>
  <mergeCells count="3">
    <mergeCell ref="B1:B2"/>
    <mergeCell ref="C1:O1"/>
    <mergeCell ref="Q2:S6"/>
  </mergeCells>
  <conditionalFormatting sqref="D3:O23">
    <cfRule type="expression" dxfId="0" priority="1">
      <formula>AND(D3&lt;&gt;"",NOT(ISNUMBER(D3)))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7F7F"/>
    <pageSetUpPr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11.43"/>
    <col customWidth="1" min="2" max="3" width="19.71"/>
    <col customWidth="1" min="4" max="4" width="23.86"/>
    <col customWidth="1" min="5" max="10" width="15.43"/>
  </cols>
  <sheetData>
    <row r="1">
      <c r="A1" s="84"/>
      <c r="B1" s="85"/>
      <c r="C1" s="84" t="s">
        <v>58</v>
      </c>
      <c r="D1" s="4"/>
      <c r="E1" s="4"/>
      <c r="F1" s="4"/>
      <c r="G1" s="4"/>
      <c r="H1" s="4"/>
      <c r="I1" s="4"/>
      <c r="J1" s="5"/>
    </row>
    <row r="2" ht="31.5" customHeight="1">
      <c r="A2" s="86" t="s">
        <v>59</v>
      </c>
      <c r="B2" s="87" t="str">
        <f>Equipes!B1</f>
        <v>EA</v>
      </c>
      <c r="C2" s="86" t="s">
        <v>60</v>
      </c>
      <c r="D2" s="88" t="s">
        <v>61</v>
      </c>
      <c r="E2" s="89" t="s">
        <v>62</v>
      </c>
      <c r="F2" s="90" t="s">
        <v>63</v>
      </c>
      <c r="G2" s="91" t="s">
        <v>64</v>
      </c>
      <c r="H2" s="91" t="s">
        <v>65</v>
      </c>
      <c r="I2" s="89" t="s">
        <v>66</v>
      </c>
      <c r="J2" s="90" t="s">
        <v>67</v>
      </c>
    </row>
    <row r="3" ht="24.0" customHeight="1">
      <c r="A3" s="92">
        <f>Equipes!A23</f>
        <v>21</v>
      </c>
      <c r="B3" s="93" t="str">
        <f>TEXT(Equipes!B23,"")</f>
        <v/>
      </c>
      <c r="C3" s="94">
        <f t="shared" ref="C3:C23" si="1">RANK(D3,D$3:D$23)</f>
        <v>21</v>
      </c>
      <c r="D3" s="95">
        <f t="shared" ref="D3:D23" si="2">SUM(E3:I3)</f>
        <v>0</v>
      </c>
      <c r="E3" s="96" t="str">
        <f>'Relais F1'!C23</f>
        <v/>
      </c>
      <c r="F3" s="96" t="str">
        <f>'Navette haies'!C23</f>
        <v/>
      </c>
      <c r="G3" s="96" t="str">
        <f>Longueur!C23</f>
        <v/>
      </c>
      <c r="H3" s="96" t="str">
        <f>Vortex!C23</f>
        <v/>
      </c>
      <c r="I3" s="96" t="str">
        <f>'Medecine ball'!C23</f>
        <v/>
      </c>
      <c r="J3" s="97">
        <f t="shared" ref="J3:J23" si="3">count(E3:I3)/counta(E3:I3)</f>
        <v>0</v>
      </c>
    </row>
    <row r="4" ht="24.0" customHeight="1">
      <c r="A4" s="92">
        <f>Equipes!A12</f>
        <v>10</v>
      </c>
      <c r="B4" s="93" t="str">
        <f>TEXT(Equipes!B12,"")</f>
        <v>SCO 3</v>
      </c>
      <c r="C4" s="94">
        <f t="shared" si="1"/>
        <v>20</v>
      </c>
      <c r="D4" s="95">
        <f t="shared" si="2"/>
        <v>126.6728824</v>
      </c>
      <c r="E4" s="96">
        <f>'Relais F1'!C12</f>
        <v>23.64066194</v>
      </c>
      <c r="F4" s="96">
        <f>'Navette haies'!C12</f>
        <v>24.8447205</v>
      </c>
      <c r="G4" s="96">
        <f>Longueur!C12</f>
        <v>30.1875</v>
      </c>
      <c r="H4" s="96">
        <f>Vortex!C12</f>
        <v>16.8</v>
      </c>
      <c r="I4" s="96">
        <f>'Medecine ball'!C12</f>
        <v>31.2</v>
      </c>
      <c r="J4" s="97">
        <f t="shared" si="3"/>
        <v>1</v>
      </c>
    </row>
    <row r="5" ht="24.0" customHeight="1">
      <c r="A5" s="92">
        <f>Equipes!A5</f>
        <v>3</v>
      </c>
      <c r="B5" s="93" t="str">
        <f>TEXT(Equipes!B5,"")</f>
        <v>Massilia</v>
      </c>
      <c r="C5" s="94">
        <f t="shared" si="1"/>
        <v>19</v>
      </c>
      <c r="D5" s="95">
        <f t="shared" si="2"/>
        <v>126.9734816</v>
      </c>
      <c r="E5" s="96">
        <f>'Relais F1'!C5</f>
        <v>27.100271</v>
      </c>
      <c r="F5" s="96">
        <f>'Navette haies'!C5</f>
        <v>24.5398773</v>
      </c>
      <c r="G5" s="96">
        <f>Longueur!C5</f>
        <v>26</v>
      </c>
      <c r="H5" s="96">
        <f>Vortex!C5</f>
        <v>18</v>
      </c>
      <c r="I5" s="96">
        <f>'Medecine ball'!C5</f>
        <v>31.33333333</v>
      </c>
      <c r="J5" s="97">
        <f t="shared" si="3"/>
        <v>1</v>
      </c>
    </row>
    <row r="6" ht="24.0" customHeight="1">
      <c r="A6" s="92">
        <f>Equipes!A17</f>
        <v>15</v>
      </c>
      <c r="B6" s="93" t="str">
        <f>TEXT(Equipes!B17,"")</f>
        <v>SMUC 2</v>
      </c>
      <c r="C6" s="94">
        <f t="shared" si="1"/>
        <v>18</v>
      </c>
      <c r="D6" s="95">
        <f t="shared" si="2"/>
        <v>127.9192335</v>
      </c>
      <c r="E6" s="96">
        <f>'Relais F1'!C17</f>
        <v>25.3164557</v>
      </c>
      <c r="F6" s="96">
        <f>'Navette haies'!C17</f>
        <v>27.77777778</v>
      </c>
      <c r="G6" s="96">
        <f>Longueur!C17</f>
        <v>31.625</v>
      </c>
      <c r="H6" s="96">
        <f>Vortex!C17</f>
        <v>16.8</v>
      </c>
      <c r="I6" s="96">
        <f>'Medecine ball'!C17</f>
        <v>26.4</v>
      </c>
      <c r="J6" s="97">
        <f t="shared" si="3"/>
        <v>1</v>
      </c>
    </row>
    <row r="7" ht="24.0" customHeight="1">
      <c r="A7" s="92">
        <f>Equipes!A9</f>
        <v>7</v>
      </c>
      <c r="B7" s="93" t="str">
        <f>TEXT(Equipes!B9,"")</f>
        <v>OM 4</v>
      </c>
      <c r="C7" s="94">
        <f t="shared" si="1"/>
        <v>17</v>
      </c>
      <c r="D7" s="95">
        <f t="shared" si="2"/>
        <v>128.854439</v>
      </c>
      <c r="E7" s="96">
        <f>'Relais F1'!C9</f>
        <v>23.14814815</v>
      </c>
      <c r="F7" s="96">
        <f>'Navette haies'!C9</f>
        <v>26.14379085</v>
      </c>
      <c r="G7" s="96">
        <f>Longueur!C9</f>
        <v>28.5625</v>
      </c>
      <c r="H7" s="96">
        <f>Vortex!C9</f>
        <v>19</v>
      </c>
      <c r="I7" s="96">
        <f>'Medecine ball'!C9</f>
        <v>32</v>
      </c>
      <c r="J7" s="97">
        <f t="shared" si="3"/>
        <v>1</v>
      </c>
    </row>
    <row r="8" ht="24.0" customHeight="1">
      <c r="A8" s="92">
        <f>Equipes!A18</f>
        <v>16</v>
      </c>
      <c r="B8" s="93" t="str">
        <f>TEXT(Equipes!B18,"")</f>
        <v>SMUC 3</v>
      </c>
      <c r="C8" s="94">
        <f t="shared" si="1"/>
        <v>16</v>
      </c>
      <c r="D8" s="95">
        <f t="shared" si="2"/>
        <v>129.2445278</v>
      </c>
      <c r="E8" s="96">
        <f>'Relais F1'!C18</f>
        <v>22.67573696</v>
      </c>
      <c r="F8" s="96">
        <f>'Navette haies'!C18</f>
        <v>26.14379085</v>
      </c>
      <c r="G8" s="96">
        <f>Longueur!C18</f>
        <v>31.625</v>
      </c>
      <c r="H8" s="96">
        <f>Vortex!C18</f>
        <v>19.2</v>
      </c>
      <c r="I8" s="96">
        <f>'Medecine ball'!C18</f>
        <v>29.6</v>
      </c>
      <c r="J8" s="97">
        <f t="shared" si="3"/>
        <v>1</v>
      </c>
    </row>
    <row r="9" ht="24.0" customHeight="1">
      <c r="A9" s="92">
        <f>Equipes!A22</f>
        <v>20</v>
      </c>
      <c r="B9" s="93" t="str">
        <f>TEXT(Equipes!B22,"")</f>
        <v>USPEG 2</v>
      </c>
      <c r="C9" s="94">
        <f t="shared" si="1"/>
        <v>15</v>
      </c>
      <c r="D9" s="95">
        <f t="shared" si="2"/>
        <v>131.2229057</v>
      </c>
      <c r="E9" s="96">
        <f>'Relais F1'!C22</f>
        <v>25.51020408</v>
      </c>
      <c r="F9" s="96">
        <f>'Navette haies'!C22</f>
        <v>25.80645161</v>
      </c>
      <c r="G9" s="96">
        <f>Longueur!C22</f>
        <v>28.90625</v>
      </c>
      <c r="H9" s="96">
        <f>Vortex!C22</f>
        <v>19</v>
      </c>
      <c r="I9" s="96">
        <f>'Medecine ball'!C22</f>
        <v>32</v>
      </c>
      <c r="J9" s="97">
        <f t="shared" si="3"/>
        <v>1</v>
      </c>
    </row>
    <row r="10" ht="24.0" customHeight="1">
      <c r="A10" s="92">
        <f>Equipes!A13</f>
        <v>11</v>
      </c>
      <c r="B10" s="93" t="str">
        <f>TEXT(Equipes!B13,"")</f>
        <v>SCO 4</v>
      </c>
      <c r="C10" s="94">
        <f t="shared" si="1"/>
        <v>14</v>
      </c>
      <c r="D10" s="95">
        <f t="shared" si="2"/>
        <v>131.2500575</v>
      </c>
      <c r="E10" s="96">
        <f>'Relais F1'!C13</f>
        <v>26.59574468</v>
      </c>
      <c r="F10" s="96">
        <f>'Navette haies'!C13</f>
        <v>23.39181287</v>
      </c>
      <c r="G10" s="96">
        <f>Longueur!C13</f>
        <v>30.0625</v>
      </c>
      <c r="H10" s="96">
        <f>Vortex!C13</f>
        <v>16</v>
      </c>
      <c r="I10" s="96">
        <f>'Medecine ball'!C13</f>
        <v>35.2</v>
      </c>
      <c r="J10" s="97">
        <f t="shared" si="3"/>
        <v>1</v>
      </c>
    </row>
    <row r="11" ht="24.0" customHeight="1">
      <c r="A11" s="92">
        <f>Equipes!A8</f>
        <v>6</v>
      </c>
      <c r="B11" s="93" t="str">
        <f>TEXT(Equipes!B8,"")</f>
        <v>OM 3</v>
      </c>
      <c r="C11" s="94">
        <f t="shared" si="1"/>
        <v>13</v>
      </c>
      <c r="D11" s="95">
        <f t="shared" si="2"/>
        <v>132.8390425</v>
      </c>
      <c r="E11" s="96">
        <f>'Relais F1'!C8</f>
        <v>25.83979328</v>
      </c>
      <c r="F11" s="96">
        <f>'Navette haies'!C8</f>
        <v>27.02702703</v>
      </c>
      <c r="G11" s="96">
        <f>Longueur!C8</f>
        <v>29.30555556</v>
      </c>
      <c r="H11" s="96">
        <f>Vortex!C8</f>
        <v>22.22222222</v>
      </c>
      <c r="I11" s="96">
        <f>'Medecine ball'!C8</f>
        <v>28.44444444</v>
      </c>
      <c r="J11" s="97">
        <f t="shared" si="3"/>
        <v>1</v>
      </c>
    </row>
    <row r="12" ht="24.0" customHeight="1">
      <c r="A12" s="92">
        <f>Equipes!A7</f>
        <v>5</v>
      </c>
      <c r="B12" s="93" t="str">
        <f>TEXT(Equipes!B7,"")</f>
        <v>OM 2</v>
      </c>
      <c r="C12" s="94">
        <f t="shared" si="1"/>
        <v>12</v>
      </c>
      <c r="D12" s="95">
        <f t="shared" si="2"/>
        <v>133.4176073</v>
      </c>
      <c r="E12" s="96">
        <f>'Relais F1'!C7</f>
        <v>25.25252525</v>
      </c>
      <c r="F12" s="96">
        <f>'Navette haies'!C7</f>
        <v>26.84563758</v>
      </c>
      <c r="G12" s="96">
        <f>Longueur!C7</f>
        <v>28.875</v>
      </c>
      <c r="H12" s="96">
        <f>Vortex!C7</f>
        <v>19.55555556</v>
      </c>
      <c r="I12" s="96">
        <f>'Medecine ball'!C7</f>
        <v>32.88888889</v>
      </c>
      <c r="J12" s="97">
        <f t="shared" si="3"/>
        <v>1</v>
      </c>
    </row>
    <row r="13" ht="24.0" customHeight="1">
      <c r="A13" s="92">
        <f>Equipes!A19</f>
        <v>17</v>
      </c>
      <c r="B13" s="93" t="str">
        <f>TEXT(Equipes!B19,"")</f>
        <v>UAVH 1</v>
      </c>
      <c r="C13" s="94">
        <f t="shared" si="1"/>
        <v>11</v>
      </c>
      <c r="D13" s="95">
        <f t="shared" si="2"/>
        <v>134.8106128</v>
      </c>
      <c r="E13" s="96">
        <f>'Relais F1'!C19</f>
        <v>24.75247525</v>
      </c>
      <c r="F13" s="96">
        <f>'Navette haies'!C19</f>
        <v>26.84563758</v>
      </c>
      <c r="G13" s="96">
        <f>Longueur!C19</f>
        <v>32.8125</v>
      </c>
      <c r="H13" s="96">
        <f>Vortex!C19</f>
        <v>20</v>
      </c>
      <c r="I13" s="96">
        <f>'Medecine ball'!C19</f>
        <v>30.4</v>
      </c>
      <c r="J13" s="97">
        <f t="shared" si="3"/>
        <v>1</v>
      </c>
    </row>
    <row r="14" ht="24.0" customHeight="1">
      <c r="A14" s="92">
        <f>Equipes!A3</f>
        <v>1</v>
      </c>
      <c r="B14" s="93" t="str">
        <f>TEXT(Equipes!B3,"")</f>
        <v>AAC</v>
      </c>
      <c r="C14" s="94">
        <f t="shared" si="1"/>
        <v>10</v>
      </c>
      <c r="D14" s="95">
        <f t="shared" si="2"/>
        <v>137.5784086</v>
      </c>
      <c r="E14" s="96">
        <f>'Relais F1'!C3</f>
        <v>25.12562814</v>
      </c>
      <c r="F14" s="96">
        <f>'Navette haies'!C3</f>
        <v>26.84563758</v>
      </c>
      <c r="G14" s="96">
        <f>Longueur!C3</f>
        <v>31.60714286</v>
      </c>
      <c r="H14" s="96">
        <f>Vortex!C3</f>
        <v>22</v>
      </c>
      <c r="I14" s="96">
        <f>'Medecine ball'!C3</f>
        <v>32</v>
      </c>
      <c r="J14" s="97">
        <f t="shared" si="3"/>
        <v>1</v>
      </c>
    </row>
    <row r="15" ht="24.0" customHeight="1">
      <c r="A15" s="92">
        <f>Equipes!A11</f>
        <v>9</v>
      </c>
      <c r="B15" s="93" t="str">
        <f>TEXT(Equipes!B11,"")</f>
        <v>SCO 2</v>
      </c>
      <c r="C15" s="94">
        <f t="shared" si="1"/>
        <v>9</v>
      </c>
      <c r="D15" s="95">
        <f t="shared" si="2"/>
        <v>138.3995015</v>
      </c>
      <c r="E15" s="96">
        <f>'Relais F1'!C11</f>
        <v>25.38071066</v>
      </c>
      <c r="F15" s="96">
        <f>'Navette haies'!C11</f>
        <v>26.14379085</v>
      </c>
      <c r="G15" s="96">
        <f>Longueur!C11</f>
        <v>31.875</v>
      </c>
      <c r="H15" s="96">
        <f>Vortex!C11</f>
        <v>23</v>
      </c>
      <c r="I15" s="96">
        <f>'Medecine ball'!C11</f>
        <v>32</v>
      </c>
      <c r="J15" s="97">
        <f t="shared" si="3"/>
        <v>1</v>
      </c>
    </row>
    <row r="16" ht="24.0" customHeight="1">
      <c r="A16" s="92">
        <f>Equipes!A10</f>
        <v>8</v>
      </c>
      <c r="B16" s="93" t="str">
        <f>TEXT(Equipes!B10,"")</f>
        <v>SCO 1</v>
      </c>
      <c r="C16" s="94">
        <f t="shared" si="1"/>
        <v>8</v>
      </c>
      <c r="D16" s="95">
        <f t="shared" si="2"/>
        <v>142.6685673</v>
      </c>
      <c r="E16" s="96">
        <f>'Relais F1'!C10</f>
        <v>26.31578947</v>
      </c>
      <c r="F16" s="96">
        <f>'Navette haies'!C10</f>
        <v>27.77777778</v>
      </c>
      <c r="G16" s="96">
        <f>Longueur!C10</f>
        <v>33.375</v>
      </c>
      <c r="H16" s="96">
        <f>Vortex!C10</f>
        <v>27.2</v>
      </c>
      <c r="I16" s="96">
        <f>'Medecine ball'!C10</f>
        <v>28</v>
      </c>
      <c r="J16" s="97">
        <f t="shared" si="3"/>
        <v>1</v>
      </c>
    </row>
    <row r="17" ht="24.0" customHeight="1">
      <c r="A17" s="92">
        <f>Equipes!A21</f>
        <v>19</v>
      </c>
      <c r="B17" s="93" t="str">
        <f>TEXT(Equipes!B21,"")</f>
        <v>USPEG 1</v>
      </c>
      <c r="C17" s="94">
        <f t="shared" si="1"/>
        <v>7</v>
      </c>
      <c r="D17" s="95">
        <f t="shared" si="2"/>
        <v>144.8414793</v>
      </c>
      <c r="E17" s="96">
        <f>'Relais F1'!C21</f>
        <v>24.81389578</v>
      </c>
      <c r="F17" s="96">
        <f>'Navette haies'!C21</f>
        <v>27.97202797</v>
      </c>
      <c r="G17" s="96">
        <f>Longueur!C21</f>
        <v>28.05555556</v>
      </c>
      <c r="H17" s="96">
        <f>Vortex!C21</f>
        <v>22.22222222</v>
      </c>
      <c r="I17" s="96">
        <f>'Medecine ball'!C21</f>
        <v>41.77777778</v>
      </c>
      <c r="J17" s="97">
        <f t="shared" si="3"/>
        <v>1</v>
      </c>
    </row>
    <row r="18" ht="24.0" customHeight="1">
      <c r="A18" s="92">
        <f>Equipes!A4</f>
        <v>2</v>
      </c>
      <c r="B18" s="93" t="str">
        <f>TEXT(Equipes!B4,"")</f>
        <v>ACP</v>
      </c>
      <c r="C18" s="94">
        <f t="shared" si="1"/>
        <v>6</v>
      </c>
      <c r="D18" s="95">
        <f t="shared" si="2"/>
        <v>145.1462449</v>
      </c>
      <c r="E18" s="96">
        <f>'Relais F1'!C4</f>
        <v>25.83979328</v>
      </c>
      <c r="F18" s="96">
        <f>'Navette haies'!C4</f>
        <v>25.80645161</v>
      </c>
      <c r="G18" s="96">
        <f>Longueur!C4</f>
        <v>33.5</v>
      </c>
      <c r="H18" s="96">
        <f>Vortex!C4</f>
        <v>20</v>
      </c>
      <c r="I18" s="96">
        <f>'Medecine ball'!C4</f>
        <v>40</v>
      </c>
      <c r="J18" s="97">
        <f t="shared" si="3"/>
        <v>1</v>
      </c>
    </row>
    <row r="19" ht="24.0" customHeight="1">
      <c r="A19" s="92">
        <f>Equipes!A20</f>
        <v>18</v>
      </c>
      <c r="B19" s="93" t="str">
        <f>TEXT(Equipes!B20,"")</f>
        <v>UAVH 2</v>
      </c>
      <c r="C19" s="94">
        <f t="shared" si="1"/>
        <v>5</v>
      </c>
      <c r="D19" s="95">
        <f t="shared" si="2"/>
        <v>147.4549754</v>
      </c>
      <c r="E19" s="96">
        <f>'Relais F1'!C20</f>
        <v>25.38071066</v>
      </c>
      <c r="F19" s="96">
        <f>'Navette haies'!C20</f>
        <v>29.41176471</v>
      </c>
      <c r="G19" s="96">
        <f>Longueur!C20</f>
        <v>35.0625</v>
      </c>
      <c r="H19" s="96">
        <f>Vortex!C20</f>
        <v>23.2</v>
      </c>
      <c r="I19" s="96">
        <f>'Medecine ball'!C20</f>
        <v>34.4</v>
      </c>
      <c r="J19" s="97">
        <f t="shared" si="3"/>
        <v>1</v>
      </c>
    </row>
    <row r="20" ht="24.0" customHeight="1">
      <c r="A20" s="92">
        <f>Equipes!A6</f>
        <v>4</v>
      </c>
      <c r="B20" s="93" t="str">
        <f>TEXT(Equipes!B6,"")</f>
        <v>OM 1</v>
      </c>
      <c r="C20" s="94">
        <f t="shared" si="1"/>
        <v>4</v>
      </c>
      <c r="D20" s="95">
        <f t="shared" si="2"/>
        <v>147.5856808</v>
      </c>
      <c r="E20" s="96">
        <f>'Relais F1'!C6</f>
        <v>26.04166667</v>
      </c>
      <c r="F20" s="96">
        <f>'Navette haies'!C6</f>
        <v>28.16901408</v>
      </c>
      <c r="G20" s="96">
        <f>Longueur!C6</f>
        <v>33.375</v>
      </c>
      <c r="H20" s="96">
        <f>Vortex!C6</f>
        <v>21.6</v>
      </c>
      <c r="I20" s="96">
        <f>'Medecine ball'!C6</f>
        <v>38.4</v>
      </c>
      <c r="J20" s="97">
        <f t="shared" si="3"/>
        <v>1</v>
      </c>
    </row>
    <row r="21" ht="24.0" customHeight="1">
      <c r="A21" s="92">
        <f>Equipes!A15</f>
        <v>13</v>
      </c>
      <c r="B21" s="93" t="str">
        <f>TEXT(Equipes!B15,"")</f>
        <v>Septèmes 2</v>
      </c>
      <c r="C21" s="94">
        <f t="shared" si="1"/>
        <v>3</v>
      </c>
      <c r="D21" s="95">
        <f t="shared" si="2"/>
        <v>152.1275989</v>
      </c>
      <c r="E21" s="96">
        <f>'Relais F1'!C15</f>
        <v>27.62430939</v>
      </c>
      <c r="F21" s="96">
        <f>'Navette haies'!C15</f>
        <v>26.31578947</v>
      </c>
      <c r="G21" s="96">
        <f>Longueur!C15</f>
        <v>32.1875</v>
      </c>
      <c r="H21" s="96">
        <f>Vortex!C15</f>
        <v>29</v>
      </c>
      <c r="I21" s="96">
        <f>'Medecine ball'!C15</f>
        <v>37</v>
      </c>
      <c r="J21" s="97">
        <f t="shared" si="3"/>
        <v>1</v>
      </c>
    </row>
    <row r="22" ht="24.0" customHeight="1">
      <c r="A22" s="92">
        <f>Equipes!A14</f>
        <v>12</v>
      </c>
      <c r="B22" s="93" t="str">
        <f>TEXT(Equipes!B14,"")</f>
        <v>Septèmes 1</v>
      </c>
      <c r="C22" s="94">
        <f t="shared" si="1"/>
        <v>2</v>
      </c>
      <c r="D22" s="95">
        <f t="shared" si="2"/>
        <v>155.1753056</v>
      </c>
      <c r="E22" s="96">
        <f>'Relais F1'!C14</f>
        <v>25.57544757</v>
      </c>
      <c r="F22" s="96">
        <f>'Navette haies'!C14</f>
        <v>29.19708029</v>
      </c>
      <c r="G22" s="96">
        <f>Longueur!C14</f>
        <v>34.625</v>
      </c>
      <c r="H22" s="96">
        <f>Vortex!C14</f>
        <v>29.33333333</v>
      </c>
      <c r="I22" s="96">
        <f>'Medecine ball'!C14</f>
        <v>36.44444444</v>
      </c>
      <c r="J22" s="97">
        <f t="shared" si="3"/>
        <v>1</v>
      </c>
    </row>
    <row r="23" ht="24.0" customHeight="1">
      <c r="A23" s="92">
        <f>Equipes!A16</f>
        <v>14</v>
      </c>
      <c r="B23" s="93" t="str">
        <f>TEXT(Equipes!B16,"")</f>
        <v>SMUC 1</v>
      </c>
      <c r="C23" s="94">
        <f t="shared" si="1"/>
        <v>1</v>
      </c>
      <c r="D23" s="95">
        <f t="shared" si="2"/>
        <v>169.7094604</v>
      </c>
      <c r="E23" s="96">
        <f>'Relais F1'!C16</f>
        <v>28.8184438</v>
      </c>
      <c r="F23" s="96">
        <f>'Navette haies'!C16</f>
        <v>28.36879433</v>
      </c>
      <c r="G23" s="96">
        <f>Longueur!C16</f>
        <v>39.72222222</v>
      </c>
      <c r="H23" s="96">
        <f>Vortex!C16</f>
        <v>28</v>
      </c>
      <c r="I23" s="96">
        <f>'Medecine ball'!C16</f>
        <v>44.8</v>
      </c>
      <c r="J23" s="97">
        <f t="shared" si="3"/>
        <v>1</v>
      </c>
    </row>
  </sheetData>
  <autoFilter ref="$A$2:$J$23">
    <sortState ref="A2:J23">
      <sortCondition descending="1" ref="C2:C23"/>
    </sortState>
  </autoFilter>
  <mergeCells count="1">
    <mergeCell ref="C1:J1"/>
  </mergeCells>
  <conditionalFormatting sqref="D3:D23">
    <cfRule type="colorScale" priority="1">
      <colorScale>
        <cfvo type="min"/>
        <cfvo type="max"/>
        <color rgb="FFFFFFFF"/>
        <color rgb="FF57BB8A"/>
      </colorScale>
    </cfRule>
  </conditionalFormatting>
  <printOptions/>
  <pageMargins bottom="0.75" footer="0.0" header="0.0" left="0.7" right="0.7" top="0.75"/>
  <pageSetup paperSize="9" orientation="portrait"/>
  <drawing r:id="rId1"/>
</worksheet>
</file>